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redits" sheetId="1" r:id="rId1"/>
    <sheet name="Revenue" sheetId="2" r:id="rId2"/>
    <sheet name="P&amp;L" sheetId="3" r:id="rId3"/>
    <sheet name="Bal" sheetId="4" r:id="rId4"/>
    <sheet name="Cashflow" sheetId="5" r:id="rId5"/>
    <sheet name="Year 1" sheetId="6" r:id="rId6"/>
    <sheet name="Year 2" sheetId="7" r:id="rId7"/>
    <sheet name="Year 3" sheetId="8" r:id="rId8"/>
    <sheet name="Year 4" sheetId="9" r:id="rId9"/>
    <sheet name="Year 5" sheetId="10" r:id="rId10"/>
  </sheets>
  <definedNames>
    <definedName name="_xlnm.Print_Area" localSheetId="2">'P&amp;L'!$A$1:$G$61</definedName>
  </definedNames>
  <calcPr fullCalcOnLoad="1"/>
</workbook>
</file>

<file path=xl/sharedStrings.xml><?xml version="1.0" encoding="utf-8"?>
<sst xmlns="http://schemas.openxmlformats.org/spreadsheetml/2006/main" count="902" uniqueCount="252">
  <si>
    <t>Total Sales</t>
  </si>
  <si>
    <t>Net Sales</t>
  </si>
  <si>
    <t>Gross Margin</t>
  </si>
  <si>
    <t>Telephone</t>
  </si>
  <si>
    <t>Total Expenses</t>
  </si>
  <si>
    <t>After Tax Margin</t>
  </si>
  <si>
    <t>Monthly burn rate</t>
  </si>
  <si>
    <t>CASH FLOW FROM OPERATING ACTIVITIES:</t>
  </si>
  <si>
    <t>Net Income (Loss)</t>
  </si>
  <si>
    <t>Adjustments to reconcile net income (loss)</t>
  </si>
  <si>
    <t xml:space="preserve">   to net cash provided from operating</t>
  </si>
  <si>
    <t xml:space="preserve">   activities:</t>
  </si>
  <si>
    <t xml:space="preserve">   - Depreciation and amortization</t>
  </si>
  <si>
    <t>Increase (Decrease) in Cash Caused by</t>
  </si>
  <si>
    <t xml:space="preserve">   Working Capital Items:</t>
  </si>
  <si>
    <t xml:space="preserve">   - Inventory</t>
  </si>
  <si>
    <t xml:space="preserve">   - Prepaid Expenses</t>
  </si>
  <si>
    <t xml:space="preserve">   - Accrued Salaries</t>
  </si>
  <si>
    <t xml:space="preserve">   - Lease Payable (Capital)</t>
  </si>
  <si>
    <t xml:space="preserve">   - Income Taxes Payable</t>
  </si>
  <si>
    <t xml:space="preserve">   - Deferred Income Taxes</t>
  </si>
  <si>
    <t>Net Cash Prov. (Used) by Oper. Activities</t>
  </si>
  <si>
    <t>CASH FLOWS FROM INVESTING ACTIVITIES:</t>
  </si>
  <si>
    <t>Cash paid for acquisitions</t>
  </si>
  <si>
    <t>Cash acquired</t>
  </si>
  <si>
    <t>Property, Plant and Equipment-operations</t>
  </si>
  <si>
    <t>Intangible Assets</t>
  </si>
  <si>
    <t>Other Assets</t>
  </si>
  <si>
    <t>Net Cash Prov. (Used) by Inv.Act.</t>
  </si>
  <si>
    <t>CASH FLOWS FROM FINANCING ACTIVITIES:</t>
  </si>
  <si>
    <t>Proceeds/(Payments) from Short-Term Debt</t>
  </si>
  <si>
    <t>Proceeds from Long-Term Debts</t>
  </si>
  <si>
    <t>Proceeds from Sale of Stock - Founders</t>
  </si>
  <si>
    <t>Proceeds from Sale of Stock - Investors</t>
  </si>
  <si>
    <t>Net Cash Prov. (Used) by Fin. Act.</t>
  </si>
  <si>
    <t>NET INC (DEC) IN CASH AND CASH EQUIV.</t>
  </si>
  <si>
    <t>CASH AND CASH EQUIVALENTS, beg</t>
  </si>
  <si>
    <t>CASH AND CASH EQUIVALENTS, end</t>
  </si>
  <si>
    <t>CURRENT ASSETS:</t>
  </si>
  <si>
    <t xml:space="preserve">  Cash and Cash Equivalents</t>
  </si>
  <si>
    <t xml:space="preserve">  Inventory</t>
  </si>
  <si>
    <t xml:space="preserve">  Prepaid Expenses </t>
  </si>
  <si>
    <t xml:space="preserve">        Total Current Assets</t>
  </si>
  <si>
    <t>Property, Plant and Equipment, Net</t>
  </si>
  <si>
    <t>Deferred Income Taxes</t>
  </si>
  <si>
    <t>Intangible Assets, Net</t>
  </si>
  <si>
    <t>TOTAL ASSETS</t>
  </si>
  <si>
    <t>LIABILITIES</t>
  </si>
  <si>
    <t>CURRENT LIABILITIES:</t>
  </si>
  <si>
    <t xml:space="preserve"> Short-Term Debt </t>
  </si>
  <si>
    <t xml:space="preserve"> Accrued Salaries</t>
  </si>
  <si>
    <t xml:space="preserve">  Interest Payable</t>
  </si>
  <si>
    <t xml:space="preserve">  Current Portion of  Capital Leases</t>
  </si>
  <si>
    <t xml:space="preserve">         Total Current Liabilities</t>
  </si>
  <si>
    <t>Long-term Debt</t>
  </si>
  <si>
    <t>Obligations under capital leases</t>
  </si>
  <si>
    <t>TOTAL LIABILITIES</t>
  </si>
  <si>
    <t>SHAREHOLDERS' EQUITY</t>
  </si>
  <si>
    <t>Founders' Paid-in Equity</t>
  </si>
  <si>
    <t>Investors' Paid-in Equity</t>
  </si>
  <si>
    <t>Retained Earnings</t>
  </si>
  <si>
    <t>Total Net Worth</t>
  </si>
  <si>
    <t>TOTAL LIABILITIES &amp; EQUITY</t>
  </si>
  <si>
    <t>EXPENSES:</t>
  </si>
  <si>
    <t>REVENUE:</t>
  </si>
  <si>
    <t>COST OF GOODS:</t>
  </si>
  <si>
    <t>PROFIT BEFORE TAX</t>
  </si>
  <si>
    <t>NET INCOME</t>
  </si>
  <si>
    <t xml:space="preserve">   - Net Changes in  Accounts Receivable</t>
  </si>
  <si>
    <t xml:space="preserve">   - Net Changes in Accounts Payable</t>
  </si>
  <si>
    <t>Controller</t>
  </si>
  <si>
    <t>Proforma P&amp;L</t>
  </si>
  <si>
    <t>Proforma Balance Sheet</t>
  </si>
  <si>
    <t>Proforma Cashflow</t>
  </si>
  <si>
    <t>Sales</t>
  </si>
  <si>
    <t>Each sales person sells 12 OnlineBiz licenses per year - average $12,000 list price</t>
  </si>
  <si>
    <t>Web Site Sale is a Quicksite Package on 2 CPUs at - $8,000 list price</t>
  </si>
  <si>
    <t xml:space="preserve"> 90% end users buy a service contract @ $1,200 per year</t>
  </si>
  <si>
    <t>10% of the resellers drop us each year</t>
  </si>
  <si>
    <t>New Resellers</t>
  </si>
  <si>
    <t>Total Resellers</t>
  </si>
  <si>
    <t>New Reseller Sales People</t>
  </si>
  <si>
    <t>Total Reseller Sales People</t>
  </si>
  <si>
    <t>New OnlineBiz Licenses</t>
  </si>
  <si>
    <t>New Module Licenses</t>
  </si>
  <si>
    <t>Total Licenses Active</t>
  </si>
  <si>
    <t>Service Contracts Active</t>
  </si>
  <si>
    <t>Administration</t>
  </si>
  <si>
    <t>Software Development</t>
  </si>
  <si>
    <t>Marketing Staff</t>
  </si>
  <si>
    <t>End of Calendar Year</t>
  </si>
  <si>
    <t>Account Support</t>
  </si>
  <si>
    <t>Chairman</t>
  </si>
  <si>
    <t>CEO</t>
  </si>
  <si>
    <t>VP Sales</t>
  </si>
  <si>
    <t>VP Engineering</t>
  </si>
  <si>
    <t>VP Marketing</t>
  </si>
  <si>
    <t>General Manager</t>
  </si>
  <si>
    <t>CTO</t>
  </si>
  <si>
    <t>Software Engineer</t>
  </si>
  <si>
    <t>CFO</t>
  </si>
  <si>
    <t>Project Manager</t>
  </si>
  <si>
    <t>VP Customer Service</t>
  </si>
  <si>
    <t>Product Support Tech</t>
  </si>
  <si>
    <t>Web Designer</t>
  </si>
  <si>
    <t>Accountant</t>
  </si>
  <si>
    <t>Purchasing</t>
  </si>
  <si>
    <t>Admin</t>
  </si>
  <si>
    <t>Sales Manager</t>
  </si>
  <si>
    <t>Account Manager</t>
  </si>
  <si>
    <t>Event Manager</t>
  </si>
  <si>
    <t>Relationship Manager</t>
  </si>
  <si>
    <t>Marketing</t>
  </si>
  <si>
    <t>Admin Assistant</t>
  </si>
  <si>
    <t>Customer Service</t>
  </si>
  <si>
    <t>Product Test</t>
  </si>
  <si>
    <t>Test Engineer</t>
  </si>
  <si>
    <t>Monthly Salary Totals</t>
  </si>
  <si>
    <t>Monthly Payroll Totals</t>
  </si>
  <si>
    <t>Education</t>
  </si>
  <si>
    <t>Director of Education</t>
  </si>
  <si>
    <t>Instructor</t>
  </si>
  <si>
    <t>Taxes &amp; Benefits @ 20%</t>
  </si>
  <si>
    <t>Recruiting Fees</t>
  </si>
  <si>
    <t>Marketing Research</t>
  </si>
  <si>
    <t>Travel &amp; Entertainment</t>
  </si>
  <si>
    <t>Misc Outside Services</t>
  </si>
  <si>
    <t>Facilities HQ</t>
  </si>
  <si>
    <t>Facilities Field Offices</t>
  </si>
  <si>
    <t>Accounting and Legal</t>
  </si>
  <si>
    <t>Software Purchases</t>
  </si>
  <si>
    <t>Computer Purchases</t>
  </si>
  <si>
    <t>Office Equipment</t>
  </si>
  <si>
    <t>Trade Shows</t>
  </si>
  <si>
    <t>Network Equipment</t>
  </si>
  <si>
    <t>Network Services</t>
  </si>
  <si>
    <t>Total Non-Payroll</t>
  </si>
  <si>
    <t>Advertising</t>
  </si>
  <si>
    <t>Supplies</t>
  </si>
  <si>
    <t>Printing</t>
  </si>
  <si>
    <t>Equipment Leasing</t>
  </si>
  <si>
    <t>IT Department</t>
  </si>
  <si>
    <t>Technician</t>
  </si>
  <si>
    <t>Network Administrator</t>
  </si>
  <si>
    <t>Department Manager</t>
  </si>
  <si>
    <t>HR staff</t>
  </si>
  <si>
    <t>HR Director</t>
  </si>
  <si>
    <t>HR Recruiter</t>
  </si>
  <si>
    <t>HR Benefits Admin</t>
  </si>
  <si>
    <t>Group Manager</t>
  </si>
  <si>
    <t>Network Admin</t>
  </si>
  <si>
    <t>Course Developer</t>
  </si>
  <si>
    <t>Service Manager</t>
  </si>
  <si>
    <t>QA Director</t>
  </si>
  <si>
    <t>New Hires Quarterly Salary</t>
  </si>
  <si>
    <t>New Hires Payroll</t>
  </si>
  <si>
    <t>Non-Payroll - Quarterly</t>
  </si>
  <si>
    <t>Finance Staff</t>
  </si>
  <si>
    <t>Payroll &amp; Bene @ 25%</t>
  </si>
  <si>
    <t>Payroll &amp; Bene @ 30%</t>
  </si>
  <si>
    <t>Legal Staff</t>
  </si>
  <si>
    <t>Average Sale</t>
  </si>
  <si>
    <t>Advertising &amp; Promotion</t>
  </si>
  <si>
    <t>Marketing Programs</t>
  </si>
  <si>
    <t>Debt Service</t>
  </si>
  <si>
    <t>Revenue and Expense Headcount and Misc. Assumptions.</t>
  </si>
  <si>
    <t>Q1</t>
  </si>
  <si>
    <t>Q2</t>
  </si>
  <si>
    <t>Q3</t>
  </si>
  <si>
    <t>Q4</t>
  </si>
  <si>
    <t>NonPayroll Expense</t>
  </si>
  <si>
    <t>Taxes &amp; Benefits @25%</t>
  </si>
  <si>
    <t>New Hires Salary</t>
  </si>
  <si>
    <t>Salary Totals</t>
  </si>
  <si>
    <t>Service Revenue</t>
  </si>
  <si>
    <t>New modules are $500 upgrades</t>
  </si>
  <si>
    <t>OnlineBiz License Fee</t>
  </si>
  <si>
    <t>New Module Average Fee</t>
  </si>
  <si>
    <t>QuickSite License Fee</t>
  </si>
  <si>
    <t>Maintenance Fee</t>
  </si>
  <si>
    <t>Product Revenue</t>
  </si>
  <si>
    <t>Taxes &amp; Benefits @ 25%</t>
  </si>
  <si>
    <t>Payroll</t>
  </si>
  <si>
    <t>Number of Employees</t>
  </si>
  <si>
    <t>Revenue / Employee</t>
  </si>
  <si>
    <t>Headcount</t>
  </si>
  <si>
    <t>(See Revenue Assumptions Worksheet)</t>
  </si>
  <si>
    <t>(See Annual Staffing Worksheets)</t>
  </si>
  <si>
    <t>Other Expenses</t>
  </si>
  <si>
    <t>Interest Expense</t>
  </si>
  <si>
    <t>Other Expense Totals</t>
  </si>
  <si>
    <t>INCOME TAXES (35%)</t>
  </si>
  <si>
    <t>loss carryforward</t>
  </si>
  <si>
    <t>sales people</t>
  </si>
  <si>
    <t>OnlineBiz</t>
  </si>
  <si>
    <t>Quicksite</t>
  </si>
  <si>
    <t>Upgrade</t>
  </si>
  <si>
    <t>Maintenance</t>
  </si>
  <si>
    <t>New Quicksite Licenses</t>
  </si>
  <si>
    <t>units sold per year per salesperson</t>
  </si>
  <si>
    <t>Each reseller has 15 sales people carrying our product</t>
  </si>
  <si>
    <t>Erete Sales Offices</t>
  </si>
  <si>
    <t>HC</t>
  </si>
  <si>
    <t>Recruiting Fees @ 15%</t>
  </si>
  <si>
    <t xml:space="preserve">  Accounts Receivable, Net 60 days </t>
  </si>
  <si>
    <t xml:space="preserve"> Accounts Payable, 30 days</t>
  </si>
  <si>
    <t xml:space="preserve">  Income Taxes Payable, 30 days </t>
  </si>
  <si>
    <t>Recruiting Fees @15%</t>
  </si>
  <si>
    <t>Enterprise Software Venture:  Revenue Worksheet</t>
  </si>
  <si>
    <t>Expense Projections</t>
  </si>
  <si>
    <t>Enterprise Software Venture</t>
  </si>
  <si>
    <t>Marc H. Meyer and Fred Crane</t>
  </si>
  <si>
    <t>Entrepreneurship:  An Innovator's Guide to Startups and Corporate Ventures</t>
  </si>
  <si>
    <t>Sage Publications, 2011</t>
  </si>
  <si>
    <t>PLEASE READ</t>
  </si>
  <si>
    <t>Use these spreadsheets as a template for your own venture !</t>
  </si>
  <si>
    <t>These spreadsheets are intended for class instruction and student project development only.</t>
  </si>
  <si>
    <t xml:space="preserve">No representation is made regarding the accuracy of calculations in these spreadsheets. </t>
  </si>
  <si>
    <t>This is an extremely detailed planning template.</t>
  </si>
  <si>
    <t>Use of these materials for anything other than project development in courses using our book is prohibited</t>
  </si>
  <si>
    <t>unless approved in writing by Marc H. Meyer.</t>
  </si>
  <si>
    <t>Copyright©  Marc H. Meyer, Boston, MA</t>
  </si>
  <si>
    <t>Financial Projections for a Software Venture</t>
  </si>
  <si>
    <t>To Accompany</t>
  </si>
  <si>
    <t>Use the carefully and wisely.</t>
  </si>
  <si>
    <t>Year 1</t>
  </si>
  <si>
    <t>Year 2</t>
  </si>
  <si>
    <t>Year 3</t>
  </si>
  <si>
    <t>Year 4</t>
  </si>
  <si>
    <t>Year 5</t>
  </si>
  <si>
    <t>Monthly Expenses Year 1</t>
  </si>
  <si>
    <t>Quarterly Expenses Year 1</t>
  </si>
  <si>
    <t>Monthly and Quarterly Expense Year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</si>
  <si>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</si>
  <si>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</si>
  <si>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</si>
  <si>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</si>
  <si>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</si>
  <si>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</si>
  <si>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</si>
  <si>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</si>
  <si>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</si>
  <si>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</si>
  <si>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</si>
  <si>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</si>
  <si>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Maintenance Fee Revenue</t>
  </si>
  <si>
    <t>Total Revenue</t>
  </si>
  <si>
    <t>Software CDs/Ref Guides</t>
  </si>
  <si>
    <t>Quarterly Expenses Year 3</t>
  </si>
  <si>
    <t>Quarterly Expenses Year 2</t>
  </si>
  <si>
    <t>Quarterly Expenses Year 4</t>
  </si>
  <si>
    <t>Quarterly Expenses Year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</si>
</sst>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_(* #,##0_);_(* \(#,##0\);_(* &quot;-&quot;??_);_(@_)"/>
    <numFmt numFmtId="166" formatCode="#,##0\ ;\(#,##0\)"/>
    <numFmt numFmtId="167" formatCode="_(* #,##0_);_(* \(#,##0\);_(* &quot;-&quot;?_);_(@_)"/>
  </numFmts>
  <fonts count="56">
    <font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color indexed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7" fontId="21" fillId="0" borderId="0" xfId="0" applyNumberFormat="1" applyFont="1" applyFill="1" applyAlignment="1">
      <alignment horizontal="left"/>
    </xf>
    <xf numFmtId="37" fontId="22" fillId="0" borderId="0" xfId="0" applyNumberFormat="1" applyFont="1" applyFill="1" applyAlignment="1">
      <alignment/>
    </xf>
    <xf numFmtId="37" fontId="22" fillId="0" borderId="0" xfId="0" applyNumberFormat="1" applyFont="1" applyFill="1" applyAlignment="1">
      <alignment horizontal="centerContinuous"/>
    </xf>
    <xf numFmtId="0" fontId="22" fillId="0" borderId="0" xfId="0" applyFont="1" applyAlignment="1">
      <alignment/>
    </xf>
    <xf numFmtId="37" fontId="22" fillId="0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49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/>
    </xf>
    <xf numFmtId="37" fontId="2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37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10" fontId="23" fillId="0" borderId="0" xfId="0" applyNumberFormat="1" applyFont="1" applyFill="1" applyAlignment="1">
      <alignment/>
    </xf>
    <xf numFmtId="10" fontId="22" fillId="0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/>
    </xf>
    <xf numFmtId="3" fontId="22" fillId="0" borderId="0" xfId="42" applyNumberFormat="1" applyFont="1" applyAlignment="1">
      <alignment/>
    </xf>
    <xf numFmtId="3" fontId="22" fillId="0" borderId="0" xfId="42" applyNumberFormat="1" applyFont="1" applyAlignment="1">
      <alignment horizontal="right"/>
    </xf>
    <xf numFmtId="3" fontId="23" fillId="0" borderId="0" xfId="42" applyNumberFormat="1" applyFont="1" applyAlignment="1">
      <alignment horizontal="right"/>
    </xf>
    <xf numFmtId="3" fontId="22" fillId="0" borderId="0" xfId="42" applyNumberFormat="1" applyFont="1" applyAlignment="1">
      <alignment/>
    </xf>
    <xf numFmtId="165" fontId="22" fillId="0" borderId="0" xfId="42" applyNumberFormat="1" applyFont="1" applyAlignment="1">
      <alignment/>
    </xf>
    <xf numFmtId="37" fontId="25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9" fontId="23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37" fontId="22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37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37" fontId="26" fillId="0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165" fontId="22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0" fontId="28" fillId="0" borderId="0" xfId="0" applyFont="1" applyAlignment="1">
      <alignment/>
    </xf>
    <xf numFmtId="1" fontId="22" fillId="0" borderId="0" xfId="42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165" fontId="22" fillId="0" borderId="0" xfId="0" applyNumberFormat="1" applyFont="1" applyAlignment="1">
      <alignment/>
    </xf>
    <xf numFmtId="165" fontId="28" fillId="0" borderId="0" xfId="42" applyNumberFormat="1" applyFont="1" applyAlignment="1">
      <alignment/>
    </xf>
    <xf numFmtId="0" fontId="21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7" fontId="22" fillId="0" borderId="0" xfId="0" applyNumberFormat="1" applyFont="1" applyFill="1" applyAlignment="1">
      <alignment/>
    </xf>
    <xf numFmtId="17" fontId="22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42" applyNumberFormat="1" applyFont="1" applyAlignment="1">
      <alignment/>
    </xf>
    <xf numFmtId="3" fontId="22" fillId="0" borderId="0" xfId="42" applyNumberFormat="1" applyFont="1" applyFill="1" applyAlignment="1">
      <alignment/>
    </xf>
    <xf numFmtId="3" fontId="22" fillId="0" borderId="0" xfId="42" applyNumberFormat="1" applyFont="1" applyBorder="1" applyAlignment="1">
      <alignment/>
    </xf>
    <xf numFmtId="3" fontId="31" fillId="0" borderId="0" xfId="42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0" xfId="42" applyNumberFormat="1" applyFont="1" applyAlignment="1">
      <alignment horizontal="right"/>
    </xf>
    <xf numFmtId="3" fontId="22" fillId="0" borderId="0" xfId="42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65" fontId="2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5" fontId="22" fillId="0" borderId="0" xfId="42" applyNumberFormat="1" applyFont="1" applyFill="1" applyAlignment="1">
      <alignment/>
    </xf>
    <xf numFmtId="165" fontId="23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0" fontId="32" fillId="0" borderId="0" xfId="0" applyFont="1" applyAlignment="1">
      <alignment/>
    </xf>
    <xf numFmtId="37" fontId="22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/>
    </xf>
    <xf numFmtId="0" fontId="25" fillId="0" borderId="0" xfId="57" applyFont="1" applyFill="1">
      <alignment/>
      <protection/>
    </xf>
    <xf numFmtId="37" fontId="21" fillId="0" borderId="0" xfId="0" applyNumberFormat="1" applyFont="1" applyFill="1" applyAlignment="1">
      <alignment horizontal="left"/>
    </xf>
    <xf numFmtId="0" fontId="22" fillId="0" borderId="0" xfId="57" applyFont="1" applyFill="1">
      <alignment/>
      <protection/>
    </xf>
    <xf numFmtId="0" fontId="23" fillId="0" borderId="0" xfId="57" applyFont="1" applyFill="1">
      <alignment/>
      <protection/>
    </xf>
    <xf numFmtId="41" fontId="22" fillId="0" borderId="0" xfId="57" applyNumberFormat="1" applyFont="1" applyFill="1">
      <alignment/>
      <protection/>
    </xf>
    <xf numFmtId="38" fontId="22" fillId="0" borderId="0" xfId="57" applyNumberFormat="1" applyFont="1" applyFill="1" applyAlignment="1">
      <alignment horizontal="right"/>
      <protection/>
    </xf>
    <xf numFmtId="0" fontId="22" fillId="0" borderId="0" xfId="57" applyFont="1" applyFill="1" applyAlignment="1" quotePrefix="1">
      <alignment horizontal="left"/>
      <protection/>
    </xf>
    <xf numFmtId="38" fontId="22" fillId="0" borderId="0" xfId="58" applyNumberFormat="1" applyFont="1" applyFill="1">
      <alignment/>
      <protection/>
    </xf>
    <xf numFmtId="0" fontId="24" fillId="0" borderId="0" xfId="0" applyFont="1" applyAlignment="1">
      <alignment/>
    </xf>
    <xf numFmtId="38" fontId="22" fillId="0" borderId="10" xfId="57" applyNumberFormat="1" applyFont="1" applyFill="1" applyBorder="1" applyAlignment="1">
      <alignment horizontal="right"/>
      <protection/>
    </xf>
    <xf numFmtId="38" fontId="22" fillId="0" borderId="0" xfId="0" applyNumberFormat="1" applyFont="1" applyFill="1" applyAlignment="1">
      <alignment/>
    </xf>
    <xf numFmtId="0" fontId="23" fillId="0" borderId="0" xfId="57" applyFont="1" applyFill="1" applyAlignment="1">
      <alignment horizontal="right"/>
      <protection/>
    </xf>
    <xf numFmtId="38" fontId="22" fillId="0" borderId="11" xfId="57" applyNumberFormat="1" applyFont="1" applyFill="1" applyBorder="1" applyAlignment="1">
      <alignment horizontal="right"/>
      <protection/>
    </xf>
    <xf numFmtId="38" fontId="22" fillId="0" borderId="0" xfId="57" applyNumberFormat="1" applyFont="1" applyFill="1">
      <alignment/>
      <protection/>
    </xf>
    <xf numFmtId="0" fontId="23" fillId="0" borderId="0" xfId="57" applyFont="1" applyFill="1" applyAlignment="1">
      <alignment horizontal="left"/>
      <protection/>
    </xf>
    <xf numFmtId="38" fontId="33" fillId="0" borderId="0" xfId="58" applyNumberFormat="1" applyFont="1" applyFill="1" applyAlignment="1">
      <alignment/>
      <protection/>
    </xf>
    <xf numFmtId="38" fontId="22" fillId="0" borderId="12" xfId="57" applyNumberFormat="1" applyFont="1" applyFill="1" applyBorder="1" applyAlignment="1">
      <alignment horizontal="right"/>
      <protection/>
    </xf>
    <xf numFmtId="38" fontId="22" fillId="0" borderId="0" xfId="0" applyNumberFormat="1" applyFont="1" applyAlignment="1">
      <alignment/>
    </xf>
    <xf numFmtId="0" fontId="25" fillId="0" borderId="0" xfId="58" applyFont="1" applyFill="1">
      <alignment/>
      <protection/>
    </xf>
    <xf numFmtId="0" fontId="34" fillId="0" borderId="0" xfId="58" applyFont="1" applyFill="1">
      <alignment/>
      <protection/>
    </xf>
    <xf numFmtId="37" fontId="34" fillId="0" borderId="0" xfId="0" applyNumberFormat="1" applyFont="1" applyFill="1" applyAlignment="1">
      <alignment horizontal="left"/>
    </xf>
    <xf numFmtId="37" fontId="23" fillId="0" borderId="0" xfId="0" applyNumberFormat="1" applyFont="1" applyFill="1" applyAlignment="1">
      <alignment horizontal="left"/>
    </xf>
    <xf numFmtId="0" fontId="34" fillId="0" borderId="0" xfId="58" applyFont="1" applyFill="1" applyAlignment="1">
      <alignment horizontal="left"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horizontal="left"/>
      <protection/>
    </xf>
    <xf numFmtId="0" fontId="35" fillId="0" borderId="0" xfId="58" applyFont="1" applyFill="1">
      <alignment/>
      <protection/>
    </xf>
    <xf numFmtId="0" fontId="33" fillId="0" borderId="0" xfId="0" applyFont="1" applyAlignment="1">
      <alignment/>
    </xf>
    <xf numFmtId="166" fontId="33" fillId="0" borderId="0" xfId="58" applyNumberFormat="1" applyFont="1" applyFill="1">
      <alignment/>
      <protection/>
    </xf>
    <xf numFmtId="38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3" fillId="0" borderId="0" xfId="58" applyFont="1" applyFill="1" applyAlignment="1" quotePrefix="1">
      <alignment horizontal="left"/>
      <protection/>
    </xf>
    <xf numFmtId="38" fontId="33" fillId="0" borderId="12" xfId="58" applyNumberFormat="1" applyFont="1" applyFill="1" applyBorder="1" applyAlignment="1">
      <alignment/>
      <protection/>
    </xf>
    <xf numFmtId="0" fontId="36" fillId="0" borderId="0" xfId="58" applyFont="1" applyFill="1" applyAlignment="1">
      <alignment horizontal="left"/>
      <protection/>
    </xf>
    <xf numFmtId="0" fontId="36" fillId="0" borderId="0" xfId="58" applyFont="1" applyFill="1" applyAlignment="1" quotePrefix="1">
      <alignment horizontal="left"/>
      <protection/>
    </xf>
    <xf numFmtId="37" fontId="37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BAL" xfId="57"/>
    <cellStyle name="Normal_CONSC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F2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5" width="9.140625" style="33" customWidth="1"/>
    <col min="6" max="6" width="9.140625" style="110" customWidth="1"/>
    <col min="7" max="16384" width="9.140625" style="33" customWidth="1"/>
  </cols>
  <sheetData>
    <row r="3" ht="18.75">
      <c r="F3" s="116" t="s">
        <v>222</v>
      </c>
    </row>
    <row r="6" ht="12.75">
      <c r="F6" s="110" t="s">
        <v>223</v>
      </c>
    </row>
    <row r="9" ht="15.75">
      <c r="F9" s="111" t="s">
        <v>211</v>
      </c>
    </row>
    <row r="10" ht="15.75">
      <c r="F10" s="112" t="s">
        <v>212</v>
      </c>
    </row>
    <row r="11" ht="15.75">
      <c r="F11" s="111" t="s">
        <v>213</v>
      </c>
    </row>
    <row r="14" ht="12.75">
      <c r="F14" s="113" t="s">
        <v>214</v>
      </c>
    </row>
    <row r="15" ht="12.75">
      <c r="F15" s="110" t="s">
        <v>215</v>
      </c>
    </row>
    <row r="16" ht="12.75">
      <c r="F16" s="110" t="s">
        <v>216</v>
      </c>
    </row>
    <row r="17" ht="12.75">
      <c r="F17" s="110" t="s">
        <v>217</v>
      </c>
    </row>
    <row r="18" ht="12.75">
      <c r="F18" s="33"/>
    </row>
    <row r="19" ht="12.75">
      <c r="F19" s="110" t="s">
        <v>218</v>
      </c>
    </row>
    <row r="20" ht="12.75">
      <c r="F20" s="110" t="s">
        <v>224</v>
      </c>
    </row>
    <row r="21" ht="12.75">
      <c r="F21" s="33"/>
    </row>
    <row r="22" ht="12.75">
      <c r="F22" s="110" t="s">
        <v>219</v>
      </c>
    </row>
    <row r="23" ht="12.75">
      <c r="F23" s="110" t="s">
        <v>220</v>
      </c>
    </row>
    <row r="26" ht="12.75">
      <c r="F26" s="110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7109375" style="33" customWidth="1"/>
    <col min="2" max="2" width="12.00390625" style="33" bestFit="1" customWidth="1"/>
    <col min="3" max="5" width="11.00390625" style="33" bestFit="1" customWidth="1"/>
    <col min="6" max="6" width="10.7109375" style="33" bestFit="1" customWidth="1"/>
    <col min="7" max="7" width="12.421875" style="33" customWidth="1"/>
    <col min="8" max="16384" width="9.140625" style="33" customWidth="1"/>
  </cols>
  <sheetData>
    <row r="1" ht="15.75">
      <c r="A1" s="44" t="s">
        <v>210</v>
      </c>
    </row>
    <row r="2" ht="15.75">
      <c r="A2" s="108" t="s">
        <v>209</v>
      </c>
    </row>
    <row r="3" s="70" customFormat="1" ht="21">
      <c r="A3" s="44" t="s">
        <v>251</v>
      </c>
    </row>
    <row r="4" spans="1:7" ht="15.75">
      <c r="A4" s="44"/>
      <c r="B4" s="63" t="s">
        <v>166</v>
      </c>
      <c r="C4" s="63" t="s">
        <v>167</v>
      </c>
      <c r="D4" s="63" t="s">
        <v>168</v>
      </c>
      <c r="E4" s="63" t="s">
        <v>169</v>
      </c>
      <c r="F4" s="63" t="s">
        <v>229</v>
      </c>
      <c r="G4" s="44" t="s">
        <v>185</v>
      </c>
    </row>
    <row r="5" spans="1:6" ht="12.75">
      <c r="A5" s="35" t="s">
        <v>87</v>
      </c>
      <c r="B5" s="37"/>
      <c r="C5" s="37"/>
      <c r="D5" s="37"/>
      <c r="E5" s="37"/>
      <c r="F5" s="35"/>
    </row>
    <row r="6" spans="1:6" ht="12.75">
      <c r="A6" s="33" t="s">
        <v>157</v>
      </c>
      <c r="B6" s="36">
        <v>6000</v>
      </c>
      <c r="C6" s="36">
        <v>6000</v>
      </c>
      <c r="D6" s="36">
        <v>6000</v>
      </c>
      <c r="E6" s="36">
        <v>6000</v>
      </c>
      <c r="F6" s="42">
        <f>SUM(B6:E6)</f>
        <v>24000</v>
      </c>
    </row>
    <row r="7" spans="1:6" ht="12.75">
      <c r="A7" s="33" t="s">
        <v>160</v>
      </c>
      <c r="B7" s="36">
        <v>10000</v>
      </c>
      <c r="C7" s="36">
        <v>10000</v>
      </c>
      <c r="D7" s="36">
        <v>10000</v>
      </c>
      <c r="E7" s="36">
        <v>10000</v>
      </c>
      <c r="F7" s="42">
        <f aca="true" t="shared" si="0" ref="F7:F58">SUM(B7:E7)</f>
        <v>40000</v>
      </c>
    </row>
    <row r="8" spans="1:6" ht="12.75">
      <c r="A8" s="33" t="s">
        <v>145</v>
      </c>
      <c r="B8" s="36"/>
      <c r="C8" s="36">
        <v>5000</v>
      </c>
      <c r="D8" s="36">
        <v>5000</v>
      </c>
      <c r="E8" s="36">
        <v>5000</v>
      </c>
      <c r="F8" s="42">
        <f t="shared" si="0"/>
        <v>15000</v>
      </c>
    </row>
    <row r="9" spans="1:7" ht="12.75">
      <c r="A9" s="64" t="s">
        <v>87</v>
      </c>
      <c r="B9" s="36">
        <f>SUM(B6:B8)</f>
        <v>16000</v>
      </c>
      <c r="C9" s="36">
        <f>SUM(C6:C8)</f>
        <v>21000</v>
      </c>
      <c r="D9" s="36">
        <f>SUM(D6:D8)</f>
        <v>21000</v>
      </c>
      <c r="E9" s="36">
        <f>SUM(E6:E8)</f>
        <v>21000</v>
      </c>
      <c r="F9" s="65">
        <f>SUM(F6:F8)</f>
        <v>79000</v>
      </c>
      <c r="G9" s="33">
        <f>COUNT(F6:F8)</f>
        <v>3</v>
      </c>
    </row>
    <row r="10" spans="2:6" ht="12.75">
      <c r="B10" s="36"/>
      <c r="C10" s="36"/>
      <c r="D10" s="36"/>
      <c r="E10" s="36"/>
      <c r="F10" s="42">
        <f t="shared" si="0"/>
        <v>0</v>
      </c>
    </row>
    <row r="11" spans="1:6" ht="12.75">
      <c r="A11" s="35" t="s">
        <v>141</v>
      </c>
      <c r="B11" s="36"/>
      <c r="C11" s="36"/>
      <c r="D11" s="36"/>
      <c r="E11" s="36"/>
      <c r="F11" s="42">
        <f t="shared" si="0"/>
        <v>0</v>
      </c>
    </row>
    <row r="12" spans="1:6" ht="12.75">
      <c r="A12" s="33" t="s">
        <v>150</v>
      </c>
      <c r="B12" s="36">
        <v>9000</v>
      </c>
      <c r="C12" s="36">
        <v>9000</v>
      </c>
      <c r="D12" s="36">
        <v>9000</v>
      </c>
      <c r="E12" s="36">
        <v>9000</v>
      </c>
      <c r="F12" s="42">
        <f t="shared" si="0"/>
        <v>36000</v>
      </c>
    </row>
    <row r="13" spans="1:6" ht="12.75">
      <c r="A13" s="33" t="s">
        <v>142</v>
      </c>
      <c r="B13" s="36"/>
      <c r="C13" s="36">
        <v>7000</v>
      </c>
      <c r="D13" s="36">
        <v>7000</v>
      </c>
      <c r="E13" s="36">
        <v>7000</v>
      </c>
      <c r="F13" s="42">
        <f t="shared" si="0"/>
        <v>21000</v>
      </c>
    </row>
    <row r="14" spans="1:6" ht="12.75">
      <c r="A14" s="33" t="s">
        <v>142</v>
      </c>
      <c r="B14" s="36"/>
      <c r="C14" s="36">
        <v>7000</v>
      </c>
      <c r="D14" s="36">
        <v>7000</v>
      </c>
      <c r="E14" s="36">
        <v>7000</v>
      </c>
      <c r="F14" s="42">
        <f t="shared" si="0"/>
        <v>21000</v>
      </c>
    </row>
    <row r="15" spans="1:7" ht="12.75">
      <c r="A15" s="64" t="s">
        <v>141</v>
      </c>
      <c r="B15" s="36">
        <f>SUM(B12:B14)</f>
        <v>9000</v>
      </c>
      <c r="C15" s="36">
        <f>SUM(C12:C14)</f>
        <v>23000</v>
      </c>
      <c r="D15" s="36">
        <f>SUM(D12:D14)</f>
        <v>23000</v>
      </c>
      <c r="E15" s="36">
        <f>SUM(E12:E14)</f>
        <v>23000</v>
      </c>
      <c r="F15" s="65">
        <f>SUM(F12:F14)</f>
        <v>78000</v>
      </c>
      <c r="G15" s="33">
        <f>COUNT(F12:F14)</f>
        <v>3</v>
      </c>
    </row>
    <row r="16" spans="2:6" ht="12.75">
      <c r="B16" s="36"/>
      <c r="C16" s="36"/>
      <c r="D16" s="36"/>
      <c r="E16" s="36"/>
      <c r="F16" s="42">
        <f t="shared" si="0"/>
        <v>0</v>
      </c>
    </row>
    <row r="17" spans="1:6" ht="12.75">
      <c r="A17" s="35" t="s">
        <v>74</v>
      </c>
      <c r="B17" s="37"/>
      <c r="C17" s="37"/>
      <c r="D17" s="37"/>
      <c r="E17" s="37"/>
      <c r="F17" s="42">
        <f t="shared" si="0"/>
        <v>0</v>
      </c>
    </row>
    <row r="18" spans="1:6" ht="12.75">
      <c r="A18" s="33" t="s">
        <v>108</v>
      </c>
      <c r="B18" s="36">
        <v>20000</v>
      </c>
      <c r="C18" s="36">
        <v>20000</v>
      </c>
      <c r="D18" s="36">
        <v>20000</v>
      </c>
      <c r="E18" s="36">
        <v>20000</v>
      </c>
      <c r="F18" s="42">
        <f t="shared" si="0"/>
        <v>80000</v>
      </c>
    </row>
    <row r="19" spans="1:6" ht="12.75">
      <c r="A19" s="33" t="s">
        <v>107</v>
      </c>
      <c r="B19" s="36">
        <v>4500</v>
      </c>
      <c r="C19" s="36">
        <v>4500</v>
      </c>
      <c r="D19" s="36">
        <v>4500</v>
      </c>
      <c r="E19" s="36">
        <v>4500</v>
      </c>
      <c r="F19" s="42">
        <f t="shared" si="0"/>
        <v>18000</v>
      </c>
    </row>
    <row r="20" spans="1:6" ht="12.75">
      <c r="A20" s="33" t="s">
        <v>91</v>
      </c>
      <c r="B20" s="36">
        <v>10000</v>
      </c>
      <c r="C20" s="36">
        <v>10000</v>
      </c>
      <c r="D20" s="36">
        <v>10000</v>
      </c>
      <c r="E20" s="36">
        <v>10000</v>
      </c>
      <c r="F20" s="42">
        <f t="shared" si="0"/>
        <v>40000</v>
      </c>
    </row>
    <row r="21" spans="1:6" ht="12.75">
      <c r="A21" s="33" t="s">
        <v>109</v>
      </c>
      <c r="B21" s="36">
        <v>15000</v>
      </c>
      <c r="C21" s="36">
        <v>15000</v>
      </c>
      <c r="D21" s="36">
        <v>15000</v>
      </c>
      <c r="E21" s="36">
        <v>15000</v>
      </c>
      <c r="F21" s="42">
        <f t="shared" si="0"/>
        <v>60000</v>
      </c>
    </row>
    <row r="22" spans="1:6" ht="12.75">
      <c r="A22" s="33" t="s">
        <v>91</v>
      </c>
      <c r="B22" s="36"/>
      <c r="C22" s="36">
        <v>10000</v>
      </c>
      <c r="D22" s="36">
        <v>10000</v>
      </c>
      <c r="E22" s="36">
        <v>10000</v>
      </c>
      <c r="F22" s="42">
        <f t="shared" si="0"/>
        <v>30000</v>
      </c>
    </row>
    <row r="23" spans="1:6" ht="12.75">
      <c r="A23" s="33" t="s">
        <v>109</v>
      </c>
      <c r="B23" s="36"/>
      <c r="C23" s="36">
        <v>15000</v>
      </c>
      <c r="D23" s="36">
        <v>15000</v>
      </c>
      <c r="E23" s="36">
        <v>15000</v>
      </c>
      <c r="F23" s="42">
        <f t="shared" si="0"/>
        <v>45000</v>
      </c>
    </row>
    <row r="24" spans="1:6" ht="12.75">
      <c r="A24" s="33" t="s">
        <v>91</v>
      </c>
      <c r="B24" s="36"/>
      <c r="C24" s="36"/>
      <c r="D24" s="36">
        <v>10000</v>
      </c>
      <c r="E24" s="36">
        <v>10000</v>
      </c>
      <c r="F24" s="42">
        <f t="shared" si="0"/>
        <v>20000</v>
      </c>
    </row>
    <row r="25" spans="1:6" ht="12.75">
      <c r="A25" s="33" t="s">
        <v>109</v>
      </c>
      <c r="B25" s="36"/>
      <c r="C25" s="36"/>
      <c r="D25" s="36">
        <v>15000</v>
      </c>
      <c r="E25" s="36">
        <v>15000</v>
      </c>
      <c r="F25" s="42">
        <f t="shared" si="0"/>
        <v>30000</v>
      </c>
    </row>
    <row r="26" spans="1:6" ht="12.75">
      <c r="A26" s="33" t="s">
        <v>91</v>
      </c>
      <c r="B26" s="36"/>
      <c r="C26" s="36"/>
      <c r="D26" s="36">
        <v>10000</v>
      </c>
      <c r="E26" s="36">
        <v>10000</v>
      </c>
      <c r="F26" s="42">
        <f t="shared" si="0"/>
        <v>20000</v>
      </c>
    </row>
    <row r="27" spans="1:6" ht="12.75">
      <c r="A27" s="33" t="s">
        <v>108</v>
      </c>
      <c r="B27" s="36">
        <v>20000</v>
      </c>
      <c r="C27" s="36">
        <v>20000</v>
      </c>
      <c r="D27" s="36">
        <v>20000</v>
      </c>
      <c r="E27" s="36">
        <v>20000</v>
      </c>
      <c r="F27" s="42">
        <f t="shared" si="0"/>
        <v>80000</v>
      </c>
    </row>
    <row r="28" spans="1:6" ht="12.75">
      <c r="A28" s="33" t="s">
        <v>107</v>
      </c>
      <c r="B28" s="36">
        <v>4500</v>
      </c>
      <c r="C28" s="36">
        <v>4500</v>
      </c>
      <c r="D28" s="36">
        <v>4500</v>
      </c>
      <c r="E28" s="36">
        <v>4500</v>
      </c>
      <c r="F28" s="42">
        <f t="shared" si="0"/>
        <v>18000</v>
      </c>
    </row>
    <row r="29" spans="1:6" ht="12.75">
      <c r="A29" s="33" t="s">
        <v>91</v>
      </c>
      <c r="B29" s="36">
        <v>10000</v>
      </c>
      <c r="C29" s="36">
        <v>10000</v>
      </c>
      <c r="D29" s="36">
        <v>10000</v>
      </c>
      <c r="E29" s="36">
        <v>10000</v>
      </c>
      <c r="F29" s="42">
        <f t="shared" si="0"/>
        <v>40000</v>
      </c>
    </row>
    <row r="30" spans="1:6" ht="12.75">
      <c r="A30" s="33" t="s">
        <v>109</v>
      </c>
      <c r="B30" s="36">
        <v>15000</v>
      </c>
      <c r="C30" s="36">
        <v>15000</v>
      </c>
      <c r="D30" s="36">
        <v>15000</v>
      </c>
      <c r="E30" s="36">
        <v>15000</v>
      </c>
      <c r="F30" s="42">
        <f t="shared" si="0"/>
        <v>60000</v>
      </c>
    </row>
    <row r="31" spans="1:6" ht="12.75">
      <c r="A31" s="33" t="s">
        <v>91</v>
      </c>
      <c r="B31" s="36"/>
      <c r="C31" s="36">
        <v>10000</v>
      </c>
      <c r="D31" s="36">
        <v>10000</v>
      </c>
      <c r="E31" s="36">
        <v>10000</v>
      </c>
      <c r="F31" s="42">
        <f t="shared" si="0"/>
        <v>30000</v>
      </c>
    </row>
    <row r="32" spans="1:6" ht="12.75">
      <c r="A32" s="33" t="s">
        <v>109</v>
      </c>
      <c r="B32" s="36"/>
      <c r="C32" s="36">
        <v>15000</v>
      </c>
      <c r="D32" s="36">
        <v>15000</v>
      </c>
      <c r="E32" s="36">
        <v>15000</v>
      </c>
      <c r="F32" s="42">
        <f t="shared" si="0"/>
        <v>45000</v>
      </c>
    </row>
    <row r="33" spans="1:6" ht="12.75">
      <c r="A33" s="33" t="s">
        <v>91</v>
      </c>
      <c r="B33" s="36"/>
      <c r="C33" s="36"/>
      <c r="D33" s="36">
        <v>10000</v>
      </c>
      <c r="E33" s="36">
        <v>10000</v>
      </c>
      <c r="F33" s="42">
        <f t="shared" si="0"/>
        <v>20000</v>
      </c>
    </row>
    <row r="34" spans="1:6" ht="12.75">
      <c r="A34" s="33" t="s">
        <v>109</v>
      </c>
      <c r="B34" s="36"/>
      <c r="C34" s="36"/>
      <c r="D34" s="36">
        <v>15000</v>
      </c>
      <c r="E34" s="36">
        <v>15000</v>
      </c>
      <c r="F34" s="42">
        <f t="shared" si="0"/>
        <v>30000</v>
      </c>
    </row>
    <row r="35" spans="1:7" ht="12.75">
      <c r="A35" s="64" t="s">
        <v>74</v>
      </c>
      <c r="B35" s="36">
        <f>SUM(B18:B34)</f>
        <v>99000</v>
      </c>
      <c r="C35" s="36">
        <f>SUM(C18:C34)</f>
        <v>149000</v>
      </c>
      <c r="D35" s="36">
        <f>SUM(D18:D34)</f>
        <v>209000</v>
      </c>
      <c r="E35" s="36">
        <f>SUM(E18:E34)</f>
        <v>209000</v>
      </c>
      <c r="F35" s="65">
        <f>SUM(F18:F34)</f>
        <v>666000</v>
      </c>
      <c r="G35" s="33">
        <f>COUNT(F18:F34)</f>
        <v>17</v>
      </c>
    </row>
    <row r="36" spans="2:6" ht="12.75">
      <c r="B36" s="36"/>
      <c r="C36" s="36"/>
      <c r="D36" s="36"/>
      <c r="E36" s="36"/>
      <c r="F36" s="42">
        <f t="shared" si="0"/>
        <v>0</v>
      </c>
    </row>
    <row r="37" spans="1:6" ht="12.75">
      <c r="A37" s="35" t="s">
        <v>112</v>
      </c>
      <c r="B37" s="37"/>
      <c r="C37" s="37"/>
      <c r="D37" s="37"/>
      <c r="E37" s="37"/>
      <c r="F37" s="42">
        <f t="shared" si="0"/>
        <v>0</v>
      </c>
    </row>
    <row r="38" spans="1:6" ht="12.75">
      <c r="A38" s="33" t="s">
        <v>101</v>
      </c>
      <c r="B38" s="36">
        <v>12000</v>
      </c>
      <c r="C38" s="36">
        <v>12000</v>
      </c>
      <c r="D38" s="36">
        <v>12000</v>
      </c>
      <c r="E38" s="36">
        <v>12000</v>
      </c>
      <c r="F38" s="42">
        <f t="shared" si="0"/>
        <v>48000</v>
      </c>
    </row>
    <row r="39" spans="1:6" ht="12.75">
      <c r="A39" s="33" t="s">
        <v>111</v>
      </c>
      <c r="B39" s="36">
        <v>10000</v>
      </c>
      <c r="C39" s="36">
        <v>10000</v>
      </c>
      <c r="D39" s="36">
        <v>10000</v>
      </c>
      <c r="E39" s="36">
        <v>10000</v>
      </c>
      <c r="F39" s="42">
        <f t="shared" si="0"/>
        <v>40000</v>
      </c>
    </row>
    <row r="40" spans="1:6" ht="12.75">
      <c r="A40" s="33" t="s">
        <v>111</v>
      </c>
      <c r="B40" s="36"/>
      <c r="C40" s="36">
        <v>10000</v>
      </c>
      <c r="D40" s="36">
        <v>10000</v>
      </c>
      <c r="E40" s="36">
        <v>10000</v>
      </c>
      <c r="F40" s="42">
        <f t="shared" si="0"/>
        <v>30000</v>
      </c>
    </row>
    <row r="41" spans="1:6" ht="12.75">
      <c r="A41" s="33" t="s">
        <v>89</v>
      </c>
      <c r="B41" s="36">
        <v>7000</v>
      </c>
      <c r="C41" s="36">
        <v>7000</v>
      </c>
      <c r="D41" s="36">
        <v>7000</v>
      </c>
      <c r="E41" s="36">
        <v>7000</v>
      </c>
      <c r="F41" s="42">
        <f t="shared" si="0"/>
        <v>28000</v>
      </c>
    </row>
    <row r="42" spans="1:6" ht="12.75">
      <c r="A42" s="33" t="s">
        <v>89</v>
      </c>
      <c r="B42" s="36"/>
      <c r="C42" s="36">
        <v>7000</v>
      </c>
      <c r="D42" s="36">
        <v>7000</v>
      </c>
      <c r="E42" s="36">
        <v>7000</v>
      </c>
      <c r="F42" s="42">
        <f t="shared" si="0"/>
        <v>21000</v>
      </c>
    </row>
    <row r="43" spans="1:6" ht="12.75">
      <c r="A43" s="33" t="s">
        <v>89</v>
      </c>
      <c r="B43" s="36"/>
      <c r="C43" s="36"/>
      <c r="D43" s="36">
        <v>7000</v>
      </c>
      <c r="E43" s="36">
        <v>7000</v>
      </c>
      <c r="F43" s="42">
        <f t="shared" si="0"/>
        <v>14000</v>
      </c>
    </row>
    <row r="44" spans="1:6" ht="12.75">
      <c r="A44" s="33" t="s">
        <v>101</v>
      </c>
      <c r="B44" s="36">
        <v>12000</v>
      </c>
      <c r="C44" s="36">
        <v>12000</v>
      </c>
      <c r="D44" s="36">
        <v>12000</v>
      </c>
      <c r="E44" s="36">
        <v>12000</v>
      </c>
      <c r="F44" s="42">
        <f t="shared" si="0"/>
        <v>48000</v>
      </c>
    </row>
    <row r="45" spans="1:6" ht="12.75">
      <c r="A45" s="33" t="s">
        <v>111</v>
      </c>
      <c r="B45" s="36">
        <v>10000</v>
      </c>
      <c r="C45" s="36">
        <v>10000</v>
      </c>
      <c r="D45" s="36">
        <v>10000</v>
      </c>
      <c r="E45" s="36">
        <v>10000</v>
      </c>
      <c r="F45" s="42">
        <f t="shared" si="0"/>
        <v>40000</v>
      </c>
    </row>
    <row r="46" spans="1:6" ht="12.75">
      <c r="A46" s="33" t="s">
        <v>111</v>
      </c>
      <c r="B46" s="36"/>
      <c r="C46" s="36">
        <v>10000</v>
      </c>
      <c r="D46" s="36">
        <v>10000</v>
      </c>
      <c r="E46" s="36">
        <v>10000</v>
      </c>
      <c r="F46" s="42">
        <f t="shared" si="0"/>
        <v>30000</v>
      </c>
    </row>
    <row r="47" spans="1:6" ht="12.75">
      <c r="A47" s="33" t="s">
        <v>89</v>
      </c>
      <c r="B47" s="36">
        <v>7000</v>
      </c>
      <c r="C47" s="36">
        <v>7000</v>
      </c>
      <c r="D47" s="36">
        <v>7000</v>
      </c>
      <c r="E47" s="36">
        <v>7000</v>
      </c>
      <c r="F47" s="42">
        <f t="shared" si="0"/>
        <v>28000</v>
      </c>
    </row>
    <row r="48" spans="1:6" ht="12.75">
      <c r="A48" s="33" t="s">
        <v>89</v>
      </c>
      <c r="B48" s="36"/>
      <c r="C48" s="36">
        <v>7000</v>
      </c>
      <c r="D48" s="36">
        <v>7000</v>
      </c>
      <c r="E48" s="36">
        <v>7000</v>
      </c>
      <c r="F48" s="42">
        <f t="shared" si="0"/>
        <v>21000</v>
      </c>
    </row>
    <row r="49" spans="1:6" ht="12.75">
      <c r="A49" s="33" t="s">
        <v>89</v>
      </c>
      <c r="B49" s="36"/>
      <c r="C49" s="36"/>
      <c r="D49" s="36">
        <v>7000</v>
      </c>
      <c r="E49" s="36">
        <v>7000</v>
      </c>
      <c r="F49" s="42">
        <f t="shared" si="0"/>
        <v>14000</v>
      </c>
    </row>
    <row r="50" spans="1:7" ht="12.75">
      <c r="A50" s="64" t="s">
        <v>112</v>
      </c>
      <c r="B50" s="36">
        <f>SUM(B38:B49)</f>
        <v>58000</v>
      </c>
      <c r="C50" s="36">
        <f>SUM(C38:C49)</f>
        <v>92000</v>
      </c>
      <c r="D50" s="36">
        <f>SUM(D38:D49)</f>
        <v>106000</v>
      </c>
      <c r="E50" s="36">
        <f>SUM(E38:E49)</f>
        <v>106000</v>
      </c>
      <c r="F50" s="65">
        <f>SUM(F38:F49)</f>
        <v>362000</v>
      </c>
      <c r="G50" s="33">
        <f>COUNT(F38:F49)</f>
        <v>12</v>
      </c>
    </row>
    <row r="51" spans="2:6" ht="12.75">
      <c r="B51" s="36"/>
      <c r="C51" s="36"/>
      <c r="D51" s="36"/>
      <c r="E51" s="36"/>
      <c r="F51" s="42">
        <f t="shared" si="0"/>
        <v>0</v>
      </c>
    </row>
    <row r="52" spans="1:6" ht="12.75">
      <c r="A52" s="35" t="s">
        <v>119</v>
      </c>
      <c r="B52" s="37"/>
      <c r="C52" s="37"/>
      <c r="D52" s="37"/>
      <c r="E52" s="37"/>
      <c r="F52" s="42">
        <f t="shared" si="0"/>
        <v>0</v>
      </c>
    </row>
    <row r="53" spans="1:6" ht="12.75">
      <c r="A53" s="33" t="s">
        <v>121</v>
      </c>
      <c r="B53" s="36">
        <v>6000</v>
      </c>
      <c r="C53" s="36">
        <v>6000</v>
      </c>
      <c r="D53" s="36">
        <v>6000</v>
      </c>
      <c r="E53" s="36">
        <v>6000</v>
      </c>
      <c r="F53" s="42">
        <f t="shared" si="0"/>
        <v>24000</v>
      </c>
    </row>
    <row r="54" spans="1:6" ht="12.75">
      <c r="A54" s="33" t="s">
        <v>121</v>
      </c>
      <c r="B54" s="36"/>
      <c r="C54" s="36">
        <v>6000</v>
      </c>
      <c r="D54" s="36">
        <v>6000</v>
      </c>
      <c r="E54" s="36">
        <v>6000</v>
      </c>
      <c r="F54" s="42">
        <f t="shared" si="0"/>
        <v>18000</v>
      </c>
    </row>
    <row r="55" spans="1:6" ht="12.75">
      <c r="A55" s="33" t="s">
        <v>121</v>
      </c>
      <c r="B55" s="36"/>
      <c r="C55" s="36"/>
      <c r="D55" s="36">
        <v>6000</v>
      </c>
      <c r="E55" s="36">
        <v>6000</v>
      </c>
      <c r="F55" s="42">
        <f t="shared" si="0"/>
        <v>12000</v>
      </c>
    </row>
    <row r="56" spans="1:6" ht="12.75">
      <c r="A56" s="33" t="s">
        <v>121</v>
      </c>
      <c r="B56" s="36"/>
      <c r="C56" s="36"/>
      <c r="D56" s="36">
        <v>6000</v>
      </c>
      <c r="E56" s="36">
        <v>6000</v>
      </c>
      <c r="F56" s="42">
        <f t="shared" si="0"/>
        <v>12000</v>
      </c>
    </row>
    <row r="57" spans="1:7" ht="12.75">
      <c r="A57" s="35" t="s">
        <v>119</v>
      </c>
      <c r="B57" s="36">
        <f>SUM(B53:B56)</f>
        <v>6000</v>
      </c>
      <c r="C57" s="36">
        <f>SUM(C53:C56)</f>
        <v>12000</v>
      </c>
      <c r="D57" s="36">
        <f>SUM(D53:D56)</f>
        <v>24000</v>
      </c>
      <c r="E57" s="36">
        <f>SUM(E53:E56)</f>
        <v>24000</v>
      </c>
      <c r="F57" s="65">
        <f t="shared" si="0"/>
        <v>66000</v>
      </c>
      <c r="G57" s="33">
        <f>COUNT(F53:F56)</f>
        <v>4</v>
      </c>
    </row>
    <row r="58" spans="2:6" ht="12.75">
      <c r="B58" s="36"/>
      <c r="C58" s="36"/>
      <c r="D58" s="36"/>
      <c r="E58" s="36"/>
      <c r="F58" s="42">
        <f t="shared" si="0"/>
        <v>0</v>
      </c>
    </row>
    <row r="59" ht="12.75">
      <c r="A59" s="35" t="s">
        <v>88</v>
      </c>
    </row>
    <row r="60" spans="1:6" ht="12.75">
      <c r="A60" s="33" t="s">
        <v>149</v>
      </c>
      <c r="B60" s="36">
        <v>15000</v>
      </c>
      <c r="C60" s="36">
        <v>15000</v>
      </c>
      <c r="D60" s="36">
        <v>15000</v>
      </c>
      <c r="E60" s="36">
        <v>15000</v>
      </c>
      <c r="F60" s="42">
        <f aca="true" t="shared" si="1" ref="F60:F81">SUM(B60:E60)</f>
        <v>60000</v>
      </c>
    </row>
    <row r="61" spans="1:6" ht="12.75">
      <c r="A61" s="33" t="s">
        <v>101</v>
      </c>
      <c r="B61" s="36">
        <v>12000</v>
      </c>
      <c r="C61" s="36">
        <v>12000</v>
      </c>
      <c r="D61" s="36">
        <v>12000</v>
      </c>
      <c r="E61" s="36">
        <v>12000</v>
      </c>
      <c r="F61" s="42">
        <f t="shared" si="1"/>
        <v>48000</v>
      </c>
    </row>
    <row r="62" spans="1:6" ht="12.75">
      <c r="A62" s="33" t="s">
        <v>99</v>
      </c>
      <c r="B62" s="36">
        <v>8500</v>
      </c>
      <c r="C62" s="36">
        <v>8500</v>
      </c>
      <c r="D62" s="36">
        <v>8500</v>
      </c>
      <c r="E62" s="36">
        <v>8500</v>
      </c>
      <c r="F62" s="42">
        <f t="shared" si="1"/>
        <v>34000</v>
      </c>
    </row>
    <row r="63" spans="1:6" ht="12.75">
      <c r="A63" s="33" t="s">
        <v>99</v>
      </c>
      <c r="B63" s="36">
        <v>8500</v>
      </c>
      <c r="C63" s="36">
        <v>8500</v>
      </c>
      <c r="D63" s="36">
        <v>8500</v>
      </c>
      <c r="E63" s="36">
        <v>8500</v>
      </c>
      <c r="F63" s="42">
        <f t="shared" si="1"/>
        <v>34000</v>
      </c>
    </row>
    <row r="64" spans="1:6" ht="12.75">
      <c r="A64" s="33" t="s">
        <v>99</v>
      </c>
      <c r="B64" s="36">
        <v>8500</v>
      </c>
      <c r="C64" s="36">
        <v>8500</v>
      </c>
      <c r="D64" s="36">
        <v>8500</v>
      </c>
      <c r="E64" s="36">
        <v>8500</v>
      </c>
      <c r="F64" s="42">
        <f t="shared" si="1"/>
        <v>34000</v>
      </c>
    </row>
    <row r="65" spans="1:6" ht="12.75">
      <c r="A65" s="33" t="s">
        <v>99</v>
      </c>
      <c r="B65" s="36">
        <v>8500</v>
      </c>
      <c r="C65" s="36">
        <v>8500</v>
      </c>
      <c r="D65" s="36">
        <v>8500</v>
      </c>
      <c r="E65" s="36">
        <v>8500</v>
      </c>
      <c r="F65" s="42">
        <f t="shared" si="1"/>
        <v>34000</v>
      </c>
    </row>
    <row r="66" spans="1:6" ht="12.75">
      <c r="A66" s="33" t="s">
        <v>99</v>
      </c>
      <c r="B66" s="36">
        <v>8500</v>
      </c>
      <c r="C66" s="36">
        <v>8500</v>
      </c>
      <c r="D66" s="36">
        <v>8500</v>
      </c>
      <c r="E66" s="36">
        <v>8500</v>
      </c>
      <c r="F66" s="42">
        <f t="shared" si="1"/>
        <v>34000</v>
      </c>
    </row>
    <row r="67" spans="1:6" ht="12.75">
      <c r="A67" s="33" t="s">
        <v>99</v>
      </c>
      <c r="B67" s="36"/>
      <c r="C67" s="36">
        <v>8500</v>
      </c>
      <c r="D67" s="36">
        <v>8500</v>
      </c>
      <c r="E67" s="36">
        <v>8500</v>
      </c>
      <c r="F67" s="42">
        <f t="shared" si="1"/>
        <v>25500</v>
      </c>
    </row>
    <row r="68" spans="1:6" ht="12.75">
      <c r="A68" s="33" t="s">
        <v>99</v>
      </c>
      <c r="B68" s="36"/>
      <c r="C68" s="36">
        <v>8500</v>
      </c>
      <c r="D68" s="36">
        <v>8500</v>
      </c>
      <c r="E68" s="36">
        <v>8500</v>
      </c>
      <c r="F68" s="42">
        <f t="shared" si="1"/>
        <v>25500</v>
      </c>
    </row>
    <row r="69" spans="1:6" ht="12.75">
      <c r="A69" s="33" t="s">
        <v>99</v>
      </c>
      <c r="B69" s="36"/>
      <c r="C69" s="36">
        <v>8500</v>
      </c>
      <c r="D69" s="36">
        <v>8500</v>
      </c>
      <c r="E69" s="36">
        <v>8500</v>
      </c>
      <c r="F69" s="42">
        <f t="shared" si="1"/>
        <v>25500</v>
      </c>
    </row>
    <row r="70" spans="1:6" ht="12.75">
      <c r="A70" s="33" t="s">
        <v>99</v>
      </c>
      <c r="B70" s="36"/>
      <c r="C70" s="36">
        <v>8500</v>
      </c>
      <c r="D70" s="36">
        <v>8500</v>
      </c>
      <c r="E70" s="36">
        <v>8500</v>
      </c>
      <c r="F70" s="42">
        <f t="shared" si="1"/>
        <v>25500</v>
      </c>
    </row>
    <row r="71" spans="1:6" ht="12.75">
      <c r="A71" s="33" t="s">
        <v>99</v>
      </c>
      <c r="B71" s="36"/>
      <c r="C71" s="36">
        <v>8500</v>
      </c>
      <c r="D71" s="36">
        <v>8500</v>
      </c>
      <c r="E71" s="36">
        <v>8500</v>
      </c>
      <c r="F71" s="42">
        <f t="shared" si="1"/>
        <v>25500</v>
      </c>
    </row>
    <row r="72" spans="1:6" ht="12.75">
      <c r="A72" s="33" t="s">
        <v>99</v>
      </c>
      <c r="B72" s="36"/>
      <c r="C72" s="36"/>
      <c r="D72" s="36">
        <v>8500</v>
      </c>
      <c r="E72" s="36">
        <v>8500</v>
      </c>
      <c r="F72" s="42">
        <f t="shared" si="1"/>
        <v>17000</v>
      </c>
    </row>
    <row r="73" spans="1:6" ht="12.75">
      <c r="A73" s="33" t="s">
        <v>99</v>
      </c>
      <c r="B73" s="36"/>
      <c r="C73" s="36"/>
      <c r="D73" s="36">
        <v>8500</v>
      </c>
      <c r="E73" s="36">
        <v>8500</v>
      </c>
      <c r="F73" s="42">
        <f t="shared" si="1"/>
        <v>17000</v>
      </c>
    </row>
    <row r="74" spans="1:6" ht="12.75">
      <c r="A74" s="33" t="s">
        <v>99</v>
      </c>
      <c r="B74" s="36"/>
      <c r="C74" s="36"/>
      <c r="D74" s="36">
        <v>8500</v>
      </c>
      <c r="E74" s="36">
        <v>8500</v>
      </c>
      <c r="F74" s="42">
        <f t="shared" si="1"/>
        <v>17000</v>
      </c>
    </row>
    <row r="75" spans="1:6" ht="12.75">
      <c r="A75" s="33" t="s">
        <v>99</v>
      </c>
      <c r="B75" s="36"/>
      <c r="C75" s="36"/>
      <c r="D75" s="36">
        <v>8500</v>
      </c>
      <c r="E75" s="36">
        <v>8500</v>
      </c>
      <c r="F75" s="42">
        <f t="shared" si="1"/>
        <v>17000</v>
      </c>
    </row>
    <row r="76" spans="1:6" ht="12.75">
      <c r="A76" s="33" t="s">
        <v>99</v>
      </c>
      <c r="B76" s="36"/>
      <c r="C76" s="36"/>
      <c r="D76" s="36">
        <v>8500</v>
      </c>
      <c r="E76" s="36">
        <v>8500</v>
      </c>
      <c r="F76" s="42">
        <f t="shared" si="1"/>
        <v>17000</v>
      </c>
    </row>
    <row r="77" spans="1:6" ht="12.75">
      <c r="A77" s="33" t="s">
        <v>99</v>
      </c>
      <c r="B77" s="36"/>
      <c r="C77" s="36"/>
      <c r="D77" s="36"/>
      <c r="E77" s="36">
        <v>8500</v>
      </c>
      <c r="F77" s="42">
        <f t="shared" si="1"/>
        <v>8500</v>
      </c>
    </row>
    <row r="78" spans="1:6" ht="12.75">
      <c r="A78" s="33" t="s">
        <v>99</v>
      </c>
      <c r="B78" s="36"/>
      <c r="C78" s="36"/>
      <c r="D78" s="36"/>
      <c r="E78" s="36">
        <v>8500</v>
      </c>
      <c r="F78" s="42">
        <f t="shared" si="1"/>
        <v>8500</v>
      </c>
    </row>
    <row r="79" spans="1:6" ht="12.75">
      <c r="A79" s="33" t="s">
        <v>99</v>
      </c>
      <c r="B79" s="36"/>
      <c r="C79" s="36"/>
      <c r="D79" s="36"/>
      <c r="E79" s="36">
        <v>8500</v>
      </c>
      <c r="F79" s="42">
        <f t="shared" si="1"/>
        <v>8500</v>
      </c>
    </row>
    <row r="80" spans="1:6" ht="12.75">
      <c r="A80" s="33" t="s">
        <v>99</v>
      </c>
      <c r="B80" s="36"/>
      <c r="C80" s="36"/>
      <c r="D80" s="36"/>
      <c r="E80" s="36">
        <v>8500</v>
      </c>
      <c r="F80" s="42">
        <f t="shared" si="1"/>
        <v>8500</v>
      </c>
    </row>
    <row r="81" spans="1:6" ht="12.75">
      <c r="A81" s="33" t="s">
        <v>99</v>
      </c>
      <c r="B81" s="36"/>
      <c r="C81" s="36"/>
      <c r="D81" s="36"/>
      <c r="E81" s="36">
        <v>8500</v>
      </c>
      <c r="F81" s="42">
        <f t="shared" si="1"/>
        <v>8500</v>
      </c>
    </row>
    <row r="82" spans="1:7" ht="12.75">
      <c r="A82" s="64" t="s">
        <v>88</v>
      </c>
      <c r="B82" s="36">
        <f>SUM(B60:B81)</f>
        <v>69500</v>
      </c>
      <c r="C82" s="36">
        <f>SUM(C60:C81)</f>
        <v>112000</v>
      </c>
      <c r="D82" s="36">
        <f>SUM(D60:D81)</f>
        <v>154500</v>
      </c>
      <c r="E82" s="36">
        <f>SUM(E60:E81)</f>
        <v>197000</v>
      </c>
      <c r="F82" s="65">
        <f>SUM(F60:F81)</f>
        <v>533000</v>
      </c>
      <c r="G82" s="33">
        <f>COUNT(F60:F81)</f>
        <v>22</v>
      </c>
    </row>
    <row r="83" ht="12.75">
      <c r="F83" s="42">
        <f aca="true" t="shared" si="2" ref="F83:F135">SUM(B83:E83)</f>
        <v>0</v>
      </c>
    </row>
    <row r="84" spans="1:6" ht="12.75">
      <c r="A84" s="35" t="s">
        <v>115</v>
      </c>
      <c r="F84" s="42">
        <f t="shared" si="2"/>
        <v>0</v>
      </c>
    </row>
    <row r="85" spans="1:6" ht="12.75">
      <c r="A85" s="33" t="s">
        <v>101</v>
      </c>
      <c r="B85" s="36">
        <v>12000</v>
      </c>
      <c r="C85" s="36">
        <v>12000</v>
      </c>
      <c r="D85" s="36">
        <v>12000</v>
      </c>
      <c r="E85" s="36">
        <v>12000</v>
      </c>
      <c r="F85" s="42">
        <f t="shared" si="2"/>
        <v>48000</v>
      </c>
    </row>
    <row r="86" spans="1:6" ht="12.75">
      <c r="A86" s="33" t="s">
        <v>116</v>
      </c>
      <c r="B86" s="36">
        <v>7000</v>
      </c>
      <c r="C86" s="36">
        <v>7000</v>
      </c>
      <c r="D86" s="36">
        <v>7000</v>
      </c>
      <c r="E86" s="36">
        <v>7000</v>
      </c>
      <c r="F86" s="42">
        <f t="shared" si="2"/>
        <v>28000</v>
      </c>
    </row>
    <row r="87" spans="1:6" ht="12.75">
      <c r="A87" s="33" t="s">
        <v>116</v>
      </c>
      <c r="B87" s="36"/>
      <c r="C87" s="36">
        <v>7000</v>
      </c>
      <c r="D87" s="36">
        <v>7000</v>
      </c>
      <c r="E87" s="36">
        <v>7000</v>
      </c>
      <c r="F87" s="42">
        <f t="shared" si="2"/>
        <v>21000</v>
      </c>
    </row>
    <row r="88" spans="1:6" ht="12.75">
      <c r="A88" s="33" t="s">
        <v>116</v>
      </c>
      <c r="B88" s="36"/>
      <c r="C88" s="36"/>
      <c r="D88" s="36">
        <v>7000</v>
      </c>
      <c r="E88" s="36">
        <v>7000</v>
      </c>
      <c r="F88" s="42">
        <f t="shared" si="2"/>
        <v>14000</v>
      </c>
    </row>
    <row r="89" spans="1:6" ht="12.75">
      <c r="A89" s="33" t="s">
        <v>116</v>
      </c>
      <c r="B89" s="36"/>
      <c r="C89" s="36"/>
      <c r="D89" s="36">
        <v>7000</v>
      </c>
      <c r="E89" s="36">
        <v>7000</v>
      </c>
      <c r="F89" s="42">
        <f t="shared" si="2"/>
        <v>14000</v>
      </c>
    </row>
    <row r="90" spans="1:6" ht="12.75">
      <c r="A90" s="33" t="s">
        <v>116</v>
      </c>
      <c r="B90" s="36"/>
      <c r="C90" s="36"/>
      <c r="D90" s="36"/>
      <c r="E90" s="36">
        <v>7000</v>
      </c>
      <c r="F90" s="42">
        <f t="shared" si="2"/>
        <v>7000</v>
      </c>
    </row>
    <row r="91" spans="1:6" ht="12.75">
      <c r="A91" s="33" t="s">
        <v>116</v>
      </c>
      <c r="B91" s="36">
        <v>7000</v>
      </c>
      <c r="C91" s="36">
        <v>7000</v>
      </c>
      <c r="D91" s="36">
        <v>7000</v>
      </c>
      <c r="E91" s="36">
        <v>7000</v>
      </c>
      <c r="F91" s="42">
        <f t="shared" si="2"/>
        <v>28000</v>
      </c>
    </row>
    <row r="92" spans="1:6" ht="12.75">
      <c r="A92" s="33" t="s">
        <v>116</v>
      </c>
      <c r="B92" s="36"/>
      <c r="C92" s="36">
        <v>7000</v>
      </c>
      <c r="D92" s="36">
        <v>7000</v>
      </c>
      <c r="E92" s="36">
        <v>7000</v>
      </c>
      <c r="F92" s="42">
        <f t="shared" si="2"/>
        <v>21000</v>
      </c>
    </row>
    <row r="93" spans="1:6" ht="12.75">
      <c r="A93" s="33" t="s">
        <v>116</v>
      </c>
      <c r="B93" s="36"/>
      <c r="C93" s="36"/>
      <c r="D93" s="36">
        <v>7000</v>
      </c>
      <c r="E93" s="36">
        <v>7000</v>
      </c>
      <c r="F93" s="42">
        <f t="shared" si="2"/>
        <v>14000</v>
      </c>
    </row>
    <row r="94" spans="1:6" ht="12.75">
      <c r="A94" s="33" t="s">
        <v>116</v>
      </c>
      <c r="B94" s="36"/>
      <c r="C94" s="36"/>
      <c r="D94" s="36">
        <v>7000</v>
      </c>
      <c r="E94" s="36">
        <v>7000</v>
      </c>
      <c r="F94" s="42">
        <f t="shared" si="2"/>
        <v>14000</v>
      </c>
    </row>
    <row r="95" spans="1:6" ht="12.75">
      <c r="A95" s="33" t="s">
        <v>116</v>
      </c>
      <c r="B95" s="36"/>
      <c r="C95" s="36"/>
      <c r="D95" s="36"/>
      <c r="E95" s="36">
        <v>7000</v>
      </c>
      <c r="F95" s="42">
        <f t="shared" si="2"/>
        <v>7000</v>
      </c>
    </row>
    <row r="96" spans="1:6" ht="12.75">
      <c r="A96" s="33" t="s">
        <v>116</v>
      </c>
      <c r="B96" s="36">
        <v>7000</v>
      </c>
      <c r="C96" s="36">
        <v>7000</v>
      </c>
      <c r="D96" s="36">
        <v>7000</v>
      </c>
      <c r="E96" s="36">
        <v>7000</v>
      </c>
      <c r="F96" s="42">
        <f t="shared" si="2"/>
        <v>28000</v>
      </c>
    </row>
    <row r="97" spans="1:6" ht="12.75">
      <c r="A97" s="33" t="s">
        <v>116</v>
      </c>
      <c r="B97" s="36"/>
      <c r="C97" s="36">
        <v>7000</v>
      </c>
      <c r="D97" s="36">
        <v>7000</v>
      </c>
      <c r="E97" s="36">
        <v>7000</v>
      </c>
      <c r="F97" s="42">
        <f t="shared" si="2"/>
        <v>21000</v>
      </c>
    </row>
    <row r="98" spans="1:6" ht="12.75">
      <c r="A98" s="33" t="s">
        <v>116</v>
      </c>
      <c r="B98" s="36"/>
      <c r="C98" s="36"/>
      <c r="D98" s="36">
        <v>7000</v>
      </c>
      <c r="E98" s="36">
        <v>7000</v>
      </c>
      <c r="F98" s="42">
        <f t="shared" si="2"/>
        <v>14000</v>
      </c>
    </row>
    <row r="99" spans="1:6" ht="12.75">
      <c r="A99" s="33" t="s">
        <v>116</v>
      </c>
      <c r="B99" s="36"/>
      <c r="C99" s="36"/>
      <c r="D99" s="36"/>
      <c r="E99" s="36">
        <v>7000</v>
      </c>
      <c r="F99" s="42">
        <f t="shared" si="2"/>
        <v>7000</v>
      </c>
    </row>
    <row r="100" spans="1:6" ht="12.75">
      <c r="A100" s="33" t="s">
        <v>116</v>
      </c>
      <c r="B100" s="36"/>
      <c r="C100" s="36"/>
      <c r="D100" s="36"/>
      <c r="E100" s="36"/>
      <c r="F100" s="42">
        <v>7000</v>
      </c>
    </row>
    <row r="101" spans="1:7" ht="12.75">
      <c r="A101" s="64" t="s">
        <v>115</v>
      </c>
      <c r="B101" s="36">
        <f>SUM(B85:B100)</f>
        <v>33000</v>
      </c>
      <c r="C101" s="36">
        <f>SUM(C85:C100)</f>
        <v>54000</v>
      </c>
      <c r="D101" s="36">
        <f>SUM(D85:D100)</f>
        <v>89000</v>
      </c>
      <c r="E101" s="36">
        <f>SUM(E85:E100)</f>
        <v>110000</v>
      </c>
      <c r="F101" s="65">
        <f>SUM(F85:F100)</f>
        <v>293000</v>
      </c>
      <c r="G101" s="33">
        <f>COUNT(F85:F100)</f>
        <v>16</v>
      </c>
    </row>
    <row r="102" spans="2:6" ht="12.75">
      <c r="B102" s="36"/>
      <c r="C102" s="36"/>
      <c r="D102" s="36"/>
      <c r="F102" s="42">
        <f t="shared" si="2"/>
        <v>0</v>
      </c>
    </row>
    <row r="103" spans="2:6" ht="12.75">
      <c r="B103" s="36"/>
      <c r="C103" s="36"/>
      <c r="D103" s="36"/>
      <c r="E103" s="36"/>
      <c r="F103" s="42">
        <f t="shared" si="2"/>
        <v>0</v>
      </c>
    </row>
    <row r="104" spans="1:6" ht="12.75">
      <c r="A104" s="35" t="s">
        <v>114</v>
      </c>
      <c r="B104" s="36"/>
      <c r="C104" s="36"/>
      <c r="D104" s="36"/>
      <c r="E104" s="36"/>
      <c r="F104" s="42">
        <f t="shared" si="2"/>
        <v>0</v>
      </c>
    </row>
    <row r="105" spans="1:6" ht="12.75">
      <c r="A105" s="33" t="s">
        <v>152</v>
      </c>
      <c r="B105" s="36">
        <v>12000</v>
      </c>
      <c r="C105" s="36">
        <v>12000</v>
      </c>
      <c r="D105" s="36">
        <v>12000</v>
      </c>
      <c r="E105" s="36">
        <v>12000</v>
      </c>
      <c r="F105" s="42">
        <f t="shared" si="2"/>
        <v>48000</v>
      </c>
    </row>
    <row r="106" spans="1:6" ht="12.75">
      <c r="A106" s="33" t="s">
        <v>103</v>
      </c>
      <c r="B106" s="36">
        <v>7000</v>
      </c>
      <c r="C106" s="36">
        <v>7000</v>
      </c>
      <c r="D106" s="36">
        <v>7000</v>
      </c>
      <c r="E106" s="36">
        <v>7000</v>
      </c>
      <c r="F106" s="42">
        <f t="shared" si="2"/>
        <v>28000</v>
      </c>
    </row>
    <row r="107" spans="1:6" ht="12.75">
      <c r="A107" s="33" t="s">
        <v>103</v>
      </c>
      <c r="B107" s="36">
        <v>7000</v>
      </c>
      <c r="C107" s="36">
        <v>7000</v>
      </c>
      <c r="D107" s="36">
        <v>7000</v>
      </c>
      <c r="E107" s="36">
        <v>7000</v>
      </c>
      <c r="F107" s="42">
        <f t="shared" si="2"/>
        <v>28000</v>
      </c>
    </row>
    <row r="108" spans="1:6" ht="12.75">
      <c r="A108" s="33" t="s">
        <v>103</v>
      </c>
      <c r="B108" s="36"/>
      <c r="C108" s="36">
        <v>7000</v>
      </c>
      <c r="D108" s="36">
        <v>7000</v>
      </c>
      <c r="E108" s="36">
        <v>7000</v>
      </c>
      <c r="F108" s="42">
        <f t="shared" si="2"/>
        <v>21000</v>
      </c>
    </row>
    <row r="109" spans="1:6" ht="12.75">
      <c r="A109" s="33" t="s">
        <v>103</v>
      </c>
      <c r="B109" s="36"/>
      <c r="C109" s="36">
        <v>7000</v>
      </c>
      <c r="D109" s="36">
        <v>7000</v>
      </c>
      <c r="E109" s="36">
        <v>7000</v>
      </c>
      <c r="F109" s="42">
        <f t="shared" si="2"/>
        <v>21000</v>
      </c>
    </row>
    <row r="110" spans="1:6" ht="12.75">
      <c r="A110" s="33" t="s">
        <v>103</v>
      </c>
      <c r="B110" s="36"/>
      <c r="C110" s="36">
        <v>7000</v>
      </c>
      <c r="D110" s="36">
        <v>7000</v>
      </c>
      <c r="E110" s="36">
        <v>7000</v>
      </c>
      <c r="F110" s="42">
        <f t="shared" si="2"/>
        <v>21000</v>
      </c>
    </row>
    <row r="111" spans="1:6" ht="12.75">
      <c r="A111" s="33" t="s">
        <v>103</v>
      </c>
      <c r="B111" s="36"/>
      <c r="C111" s="36"/>
      <c r="D111" s="36">
        <v>7000</v>
      </c>
      <c r="E111" s="36">
        <v>7000</v>
      </c>
      <c r="F111" s="42">
        <f t="shared" si="2"/>
        <v>14000</v>
      </c>
    </row>
    <row r="112" spans="1:6" ht="12.75">
      <c r="A112" s="33" t="s">
        <v>103</v>
      </c>
      <c r="B112" s="36"/>
      <c r="C112" s="36"/>
      <c r="D112" s="36">
        <v>7000</v>
      </c>
      <c r="E112" s="36">
        <v>7000</v>
      </c>
      <c r="F112" s="42">
        <f t="shared" si="2"/>
        <v>14000</v>
      </c>
    </row>
    <row r="113" spans="1:6" ht="12.75">
      <c r="A113" s="33" t="s">
        <v>103</v>
      </c>
      <c r="B113" s="36"/>
      <c r="C113" s="36"/>
      <c r="D113" s="36">
        <v>7000</v>
      </c>
      <c r="E113" s="36">
        <v>7000</v>
      </c>
      <c r="F113" s="42">
        <f t="shared" si="2"/>
        <v>14000</v>
      </c>
    </row>
    <row r="114" spans="1:6" ht="12.75">
      <c r="A114" s="33" t="s">
        <v>103</v>
      </c>
      <c r="B114" s="36"/>
      <c r="C114" s="36"/>
      <c r="D114" s="36">
        <v>7000</v>
      </c>
      <c r="E114" s="36">
        <v>7000</v>
      </c>
      <c r="F114" s="42">
        <f t="shared" si="2"/>
        <v>14000</v>
      </c>
    </row>
    <row r="115" spans="1:6" ht="12.75">
      <c r="A115" s="33" t="s">
        <v>103</v>
      </c>
      <c r="B115" s="36"/>
      <c r="C115" s="36"/>
      <c r="D115" s="36"/>
      <c r="E115" s="36">
        <v>7000</v>
      </c>
      <c r="F115" s="42">
        <f t="shared" si="2"/>
        <v>7000</v>
      </c>
    </row>
    <row r="116" spans="1:6" ht="12.75">
      <c r="A116" s="33" t="s">
        <v>103</v>
      </c>
      <c r="B116" s="42"/>
      <c r="C116" s="36"/>
      <c r="D116" s="36"/>
      <c r="E116" s="36">
        <v>7000</v>
      </c>
      <c r="F116" s="42">
        <f t="shared" si="2"/>
        <v>7000</v>
      </c>
    </row>
    <row r="117" spans="1:6" ht="12.75">
      <c r="A117" s="33" t="s">
        <v>103</v>
      </c>
      <c r="B117" s="66"/>
      <c r="C117" s="36"/>
      <c r="D117" s="36"/>
      <c r="E117" s="36">
        <v>7000</v>
      </c>
      <c r="F117" s="42">
        <f t="shared" si="2"/>
        <v>7000</v>
      </c>
    </row>
    <row r="118" spans="1:6" ht="12.75">
      <c r="A118" s="33" t="s">
        <v>103</v>
      </c>
      <c r="B118" s="42"/>
      <c r="C118" s="36"/>
      <c r="D118" s="36"/>
      <c r="E118" s="36">
        <v>7000</v>
      </c>
      <c r="F118" s="42">
        <f t="shared" si="2"/>
        <v>7000</v>
      </c>
    </row>
    <row r="119" spans="1:7" ht="12.75">
      <c r="A119" s="64" t="s">
        <v>114</v>
      </c>
      <c r="B119" s="42">
        <f>SUM(B105:B118)</f>
        <v>26000</v>
      </c>
      <c r="C119" s="42">
        <f>SUM(C105:C118)</f>
        <v>47000</v>
      </c>
      <c r="D119" s="42">
        <f>SUM(D105:D118)</f>
        <v>75000</v>
      </c>
      <c r="E119" s="42">
        <f>SUM(E105:E118)</f>
        <v>103000</v>
      </c>
      <c r="F119" s="65">
        <f t="shared" si="2"/>
        <v>251000</v>
      </c>
      <c r="G119" s="33">
        <f>COUNT(F105:F118)</f>
        <v>14</v>
      </c>
    </row>
    <row r="120" spans="2:6" ht="12.75">
      <c r="B120" s="42"/>
      <c r="C120" s="36"/>
      <c r="D120" s="36"/>
      <c r="E120" s="36"/>
      <c r="F120" s="42">
        <f t="shared" si="2"/>
        <v>0</v>
      </c>
    </row>
    <row r="121" spans="1:6" ht="12.75">
      <c r="A121" s="33" t="s">
        <v>154</v>
      </c>
      <c r="B121" s="36">
        <f>B9+B15+B35+B50+B57+B82+B101+B119</f>
        <v>316500</v>
      </c>
      <c r="C121" s="36">
        <f>C9+C15+C35+C50+C57+C82+C101+C119</f>
        <v>510000</v>
      </c>
      <c r="D121" s="36">
        <f>D9+D15+D35+D50+D57+D82+D101+D119</f>
        <v>701500</v>
      </c>
      <c r="E121" s="36">
        <f>E9+E15+E35+E50+E57+E82+E101+E119</f>
        <v>793000</v>
      </c>
      <c r="F121" s="65">
        <f t="shared" si="2"/>
        <v>2321000</v>
      </c>
    </row>
    <row r="122" spans="1:6" ht="12.75">
      <c r="A122" s="33" t="s">
        <v>159</v>
      </c>
      <c r="B122" s="42">
        <f>B121*0.25</f>
        <v>79125</v>
      </c>
      <c r="C122" s="42">
        <f>C121*0.25</f>
        <v>127500</v>
      </c>
      <c r="D122" s="42">
        <f>D121*0.25</f>
        <v>175375</v>
      </c>
      <c r="E122" s="42">
        <f>E121*0.25</f>
        <v>198250</v>
      </c>
      <c r="F122" s="65">
        <f t="shared" si="2"/>
        <v>580250</v>
      </c>
    </row>
    <row r="123" spans="1:7" ht="12.75">
      <c r="A123" s="33" t="s">
        <v>155</v>
      </c>
      <c r="B123" s="42">
        <f>SUM(B121:B122)</f>
        <v>395625</v>
      </c>
      <c r="C123" s="42">
        <f>SUM(C121:C122)</f>
        <v>637500</v>
      </c>
      <c r="D123" s="42">
        <f>SUM(D121:D122)</f>
        <v>876875</v>
      </c>
      <c r="E123" s="42">
        <f>SUM(E121:E122)</f>
        <v>991250</v>
      </c>
      <c r="F123" s="65">
        <f t="shared" si="2"/>
        <v>2901250</v>
      </c>
      <c r="G123" s="33">
        <f>SUM(G6:G119)</f>
        <v>91</v>
      </c>
    </row>
    <row r="124" ht="12.75">
      <c r="F124" s="42">
        <f t="shared" si="2"/>
        <v>0</v>
      </c>
    </row>
    <row r="125" spans="1:6" ht="12.75">
      <c r="A125" s="35" t="s">
        <v>156</v>
      </c>
      <c r="F125" s="42">
        <f t="shared" si="2"/>
        <v>0</v>
      </c>
    </row>
    <row r="126" spans="1:6" ht="12.75">
      <c r="A126" s="36" t="s">
        <v>207</v>
      </c>
      <c r="B126" s="36">
        <f>0.15*B121</f>
        <v>47475</v>
      </c>
      <c r="C126" s="36">
        <f>0.15*C121</f>
        <v>76500</v>
      </c>
      <c r="D126" s="36">
        <f>0.15*D121</f>
        <v>105225</v>
      </c>
      <c r="E126" s="36">
        <f>0.15*E121</f>
        <v>118950</v>
      </c>
      <c r="F126" s="65">
        <f t="shared" si="2"/>
        <v>348150</v>
      </c>
    </row>
    <row r="127" spans="1:6" ht="12.75">
      <c r="A127" s="36" t="s">
        <v>124</v>
      </c>
      <c r="B127" s="36">
        <v>10000</v>
      </c>
      <c r="C127" s="36">
        <v>10000</v>
      </c>
      <c r="D127" s="36">
        <v>10000</v>
      </c>
      <c r="E127" s="36">
        <v>10000</v>
      </c>
      <c r="F127" s="65">
        <f t="shared" si="2"/>
        <v>40000</v>
      </c>
    </row>
    <row r="128" spans="1:6" ht="12.75">
      <c r="A128" s="36" t="s">
        <v>163</v>
      </c>
      <c r="B128" s="36">
        <v>140000</v>
      </c>
      <c r="C128" s="36">
        <v>150000</v>
      </c>
      <c r="D128" s="36">
        <v>160000</v>
      </c>
      <c r="E128" s="36">
        <v>170000</v>
      </c>
      <c r="F128" s="65">
        <f t="shared" si="2"/>
        <v>620000</v>
      </c>
    </row>
    <row r="129" spans="1:6" ht="12.75">
      <c r="A129" s="36" t="s">
        <v>137</v>
      </c>
      <c r="B129" s="67">
        <v>4000000</v>
      </c>
      <c r="C129" s="67">
        <v>4000000</v>
      </c>
      <c r="D129" s="67">
        <v>4000000</v>
      </c>
      <c r="E129" s="67">
        <v>4000000</v>
      </c>
      <c r="F129" s="65">
        <f t="shared" si="2"/>
        <v>16000000</v>
      </c>
    </row>
    <row r="130" spans="1:6" ht="12.75">
      <c r="A130" s="36" t="s">
        <v>139</v>
      </c>
      <c r="B130" s="67">
        <v>35000</v>
      </c>
      <c r="C130" s="67">
        <v>40000</v>
      </c>
      <c r="D130" s="67">
        <v>45000</v>
      </c>
      <c r="E130" s="67">
        <v>50000</v>
      </c>
      <c r="F130" s="65">
        <f t="shared" si="2"/>
        <v>170000</v>
      </c>
    </row>
    <row r="131" spans="1:6" ht="12.75">
      <c r="A131" s="36" t="s">
        <v>133</v>
      </c>
      <c r="B131" s="36">
        <v>350000</v>
      </c>
      <c r="C131" s="36">
        <v>400000</v>
      </c>
      <c r="D131" s="36">
        <v>450000</v>
      </c>
      <c r="E131" s="36">
        <v>500000</v>
      </c>
      <c r="F131" s="65">
        <f t="shared" si="2"/>
        <v>1700000</v>
      </c>
    </row>
    <row r="132" spans="1:6" ht="12.75">
      <c r="A132" s="36" t="s">
        <v>125</v>
      </c>
      <c r="B132" s="36">
        <v>500000</v>
      </c>
      <c r="C132" s="36">
        <v>500000</v>
      </c>
      <c r="D132" s="36">
        <v>550000</v>
      </c>
      <c r="E132" s="36">
        <v>600000</v>
      </c>
      <c r="F132" s="65">
        <f t="shared" si="2"/>
        <v>2150000</v>
      </c>
    </row>
    <row r="133" spans="1:6" ht="12.75">
      <c r="A133" s="36" t="s">
        <v>126</v>
      </c>
      <c r="B133" s="36">
        <v>90000</v>
      </c>
      <c r="C133" s="36">
        <v>100000</v>
      </c>
      <c r="D133" s="36">
        <v>110000</v>
      </c>
      <c r="E133" s="36">
        <v>120000</v>
      </c>
      <c r="F133" s="65">
        <f t="shared" si="2"/>
        <v>420000</v>
      </c>
    </row>
    <row r="134" spans="1:6" ht="12.75">
      <c r="A134" s="36" t="s">
        <v>138</v>
      </c>
      <c r="B134" s="36">
        <v>45000</v>
      </c>
      <c r="C134" s="36">
        <v>50000</v>
      </c>
      <c r="D134" s="36">
        <v>55000</v>
      </c>
      <c r="E134" s="36">
        <v>65000</v>
      </c>
      <c r="F134" s="65">
        <f t="shared" si="2"/>
        <v>215000</v>
      </c>
    </row>
    <row r="135" spans="1:6" ht="12.75">
      <c r="A135" s="36" t="s">
        <v>189</v>
      </c>
      <c r="B135" s="36">
        <v>0</v>
      </c>
      <c r="C135" s="36">
        <v>0</v>
      </c>
      <c r="D135" s="36">
        <v>0</v>
      </c>
      <c r="E135" s="36">
        <v>0</v>
      </c>
      <c r="F135" s="65">
        <f t="shared" si="2"/>
        <v>0</v>
      </c>
    </row>
    <row r="136" spans="1:6" ht="12.75">
      <c r="A136" s="36" t="s">
        <v>127</v>
      </c>
      <c r="B136" s="36">
        <v>225000</v>
      </c>
      <c r="C136" s="36">
        <v>225000</v>
      </c>
      <c r="D136" s="36">
        <v>225000</v>
      </c>
      <c r="E136" s="36">
        <v>225000</v>
      </c>
      <c r="F136" s="65">
        <f aca="true" t="shared" si="3" ref="F136:F146">SUM(B136:E136)</f>
        <v>900000</v>
      </c>
    </row>
    <row r="137" spans="1:6" ht="12.75">
      <c r="A137" s="36" t="s">
        <v>128</v>
      </c>
      <c r="B137" s="36">
        <v>180000</v>
      </c>
      <c r="C137" s="36">
        <v>180000</v>
      </c>
      <c r="D137" s="36">
        <v>180000</v>
      </c>
      <c r="E137" s="36">
        <v>180000</v>
      </c>
      <c r="F137" s="65">
        <f t="shared" si="3"/>
        <v>720000</v>
      </c>
    </row>
    <row r="138" spans="1:6" ht="12.75">
      <c r="A138" s="36" t="s">
        <v>3</v>
      </c>
      <c r="B138" s="36">
        <v>100000</v>
      </c>
      <c r="C138" s="36">
        <v>110000</v>
      </c>
      <c r="D138" s="36">
        <v>120000</v>
      </c>
      <c r="E138" s="36">
        <v>130000</v>
      </c>
      <c r="F138" s="65">
        <f t="shared" si="3"/>
        <v>460000</v>
      </c>
    </row>
    <row r="139" spans="1:6" ht="12.75">
      <c r="A139" s="36" t="s">
        <v>129</v>
      </c>
      <c r="B139" s="36">
        <v>35000</v>
      </c>
      <c r="C139" s="36">
        <v>35000</v>
      </c>
      <c r="D139" s="36">
        <v>40000</v>
      </c>
      <c r="E139" s="36">
        <v>40000</v>
      </c>
      <c r="F139" s="65">
        <f t="shared" si="3"/>
        <v>150000</v>
      </c>
    </row>
    <row r="140" spans="1:6" ht="12.75">
      <c r="A140" s="36" t="s">
        <v>130</v>
      </c>
      <c r="B140" s="36">
        <v>20000</v>
      </c>
      <c r="C140" s="36">
        <v>20000</v>
      </c>
      <c r="D140" s="36">
        <v>20000</v>
      </c>
      <c r="E140" s="36">
        <v>20000</v>
      </c>
      <c r="F140" s="65">
        <f t="shared" si="3"/>
        <v>80000</v>
      </c>
    </row>
    <row r="141" spans="1:6" ht="12.75">
      <c r="A141" s="36" t="s">
        <v>131</v>
      </c>
      <c r="B141" s="36">
        <v>70000</v>
      </c>
      <c r="C141" s="36">
        <v>46000</v>
      </c>
      <c r="D141" s="36">
        <v>46000</v>
      </c>
      <c r="E141" s="36">
        <v>18000</v>
      </c>
      <c r="F141" s="65">
        <f t="shared" si="3"/>
        <v>180000</v>
      </c>
    </row>
    <row r="142" spans="1:6" ht="12.75">
      <c r="A142" s="36" t="s">
        <v>140</v>
      </c>
      <c r="B142" s="67">
        <v>50000</v>
      </c>
      <c r="C142" s="67">
        <v>50000</v>
      </c>
      <c r="D142" s="67">
        <v>50000</v>
      </c>
      <c r="E142" s="67">
        <v>50000</v>
      </c>
      <c r="F142" s="65">
        <f t="shared" si="3"/>
        <v>200000</v>
      </c>
    </row>
    <row r="143" spans="1:6" ht="12.75">
      <c r="A143" s="36" t="s">
        <v>132</v>
      </c>
      <c r="B143" s="36">
        <v>35000</v>
      </c>
      <c r="C143" s="36">
        <v>23000</v>
      </c>
      <c r="D143" s="36">
        <v>23000</v>
      </c>
      <c r="E143" s="36">
        <v>9000</v>
      </c>
      <c r="F143" s="65">
        <f t="shared" si="3"/>
        <v>90000</v>
      </c>
    </row>
    <row r="144" spans="1:6" ht="12.75">
      <c r="A144" s="36" t="s">
        <v>134</v>
      </c>
      <c r="B144" s="36">
        <v>12000</v>
      </c>
      <c r="C144" s="36">
        <v>12000</v>
      </c>
      <c r="D144" s="36">
        <v>12000</v>
      </c>
      <c r="E144" s="36">
        <v>12000</v>
      </c>
      <c r="F144" s="65">
        <f t="shared" si="3"/>
        <v>48000</v>
      </c>
    </row>
    <row r="145" spans="1:6" ht="12.75">
      <c r="A145" s="36" t="s">
        <v>135</v>
      </c>
      <c r="B145" s="36">
        <v>92000</v>
      </c>
      <c r="C145" s="36">
        <v>92000</v>
      </c>
      <c r="D145" s="36">
        <v>92000</v>
      </c>
      <c r="E145" s="36">
        <v>92000</v>
      </c>
      <c r="F145" s="65">
        <f t="shared" si="3"/>
        <v>368000</v>
      </c>
    </row>
    <row r="146" spans="1:6" ht="12.75">
      <c r="A146" s="37" t="s">
        <v>136</v>
      </c>
      <c r="B146" s="67">
        <v>6489000</v>
      </c>
      <c r="C146" s="67">
        <v>6643000</v>
      </c>
      <c r="D146" s="67">
        <v>6788000</v>
      </c>
      <c r="E146" s="67">
        <v>6891000</v>
      </c>
      <c r="F146" s="65">
        <f t="shared" si="3"/>
        <v>26811000</v>
      </c>
    </row>
    <row r="147" spans="2:6" ht="12.75">
      <c r="B147" s="37"/>
      <c r="C147" s="69"/>
      <c r="D147" s="69"/>
      <c r="E147" s="69"/>
      <c r="F147" s="42"/>
    </row>
    <row r="149" ht="12.75">
      <c r="A149" s="37"/>
    </row>
    <row r="150" ht="12.75">
      <c r="A150" s="3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&amp;CErete Proforma Financials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43.421875" style="33" customWidth="1"/>
    <col min="2" max="6" width="12.57421875" style="33" customWidth="1"/>
    <col min="7" max="16384" width="9.140625" style="33" customWidth="1"/>
  </cols>
  <sheetData>
    <row r="1" spans="1:3" ht="21">
      <c r="A1" s="44" t="s">
        <v>208</v>
      </c>
      <c r="C1" s="34"/>
    </row>
    <row r="2" spans="1:3" ht="21">
      <c r="A2" s="44"/>
      <c r="C2" s="34"/>
    </row>
    <row r="3" ht="15.75">
      <c r="B3" s="44" t="s">
        <v>165</v>
      </c>
    </row>
    <row r="5" spans="1:6" ht="12.75">
      <c r="A5" s="35" t="s">
        <v>90</v>
      </c>
      <c r="B5" s="114" t="s">
        <v>225</v>
      </c>
      <c r="C5" s="113" t="s">
        <v>226</v>
      </c>
      <c r="D5" s="113" t="s">
        <v>227</v>
      </c>
      <c r="E5" s="113" t="s">
        <v>228</v>
      </c>
      <c r="F5" s="113" t="s">
        <v>229</v>
      </c>
    </row>
    <row r="6" spans="1:6" ht="12.75">
      <c r="A6" s="33" t="s">
        <v>79</v>
      </c>
      <c r="B6" s="36">
        <v>3</v>
      </c>
      <c r="C6" s="36">
        <v>9</v>
      </c>
      <c r="D6" s="36">
        <v>18</v>
      </c>
      <c r="E6" s="36">
        <v>24</v>
      </c>
      <c r="F6" s="36">
        <v>36</v>
      </c>
    </row>
    <row r="7" spans="1:6" ht="12.75">
      <c r="A7" s="33" t="s">
        <v>80</v>
      </c>
      <c r="B7" s="36">
        <v>3</v>
      </c>
      <c r="C7" s="36">
        <v>11.7</v>
      </c>
      <c r="D7" s="36">
        <v>28.53</v>
      </c>
      <c r="E7" s="36">
        <v>49.677</v>
      </c>
      <c r="F7" s="36">
        <v>80.70929999999998</v>
      </c>
    </row>
    <row r="8" spans="1:6" ht="12.75">
      <c r="A8" s="33" t="s">
        <v>81</v>
      </c>
      <c r="B8" s="36">
        <f>B6*10</f>
        <v>30</v>
      </c>
      <c r="C8" s="36">
        <v>90</v>
      </c>
      <c r="D8" s="36">
        <v>90</v>
      </c>
      <c r="E8" s="36">
        <v>90</v>
      </c>
      <c r="F8" s="36">
        <v>90</v>
      </c>
    </row>
    <row r="9" spans="1:6" ht="12.75">
      <c r="A9" s="33" t="s">
        <v>82</v>
      </c>
      <c r="B9" s="36">
        <f>B8</f>
        <v>30</v>
      </c>
      <c r="C9" s="36">
        <f>C8+B9</f>
        <v>120</v>
      </c>
      <c r="D9" s="36">
        <f>D8+C9</f>
        <v>210</v>
      </c>
      <c r="E9" s="36">
        <f>E8+D9</f>
        <v>300</v>
      </c>
      <c r="F9" s="36">
        <f>F8+E9</f>
        <v>390</v>
      </c>
    </row>
    <row r="10" spans="1:6" ht="12.75">
      <c r="A10" s="33" t="s">
        <v>83</v>
      </c>
      <c r="B10" s="36">
        <f>B9*$D$27</f>
        <v>360</v>
      </c>
      <c r="C10" s="36">
        <f>C9*$D$27</f>
        <v>1440</v>
      </c>
      <c r="D10" s="36">
        <f>D9*$D$27</f>
        <v>2520</v>
      </c>
      <c r="E10" s="36">
        <f>E9*$D$27</f>
        <v>3600</v>
      </c>
      <c r="F10" s="36">
        <f>F9*$D$27</f>
        <v>4680</v>
      </c>
    </row>
    <row r="11" spans="1:6" ht="12.75">
      <c r="A11" s="33" t="s">
        <v>198</v>
      </c>
      <c r="B11" s="36">
        <v>100</v>
      </c>
      <c r="C11" s="36">
        <v>300</v>
      </c>
      <c r="D11" s="36">
        <v>400</v>
      </c>
      <c r="E11" s="36">
        <v>500</v>
      </c>
      <c r="F11" s="36">
        <v>600</v>
      </c>
    </row>
    <row r="12" spans="1:6" ht="12.75">
      <c r="A12" s="33" t="s">
        <v>84</v>
      </c>
      <c r="B12" s="36">
        <v>75</v>
      </c>
      <c r="C12" s="36">
        <v>450</v>
      </c>
      <c r="D12" s="36">
        <v>1260</v>
      </c>
      <c r="E12" s="36">
        <v>2880</v>
      </c>
      <c r="F12" s="36">
        <v>5040</v>
      </c>
    </row>
    <row r="13" spans="1:6" ht="12.75">
      <c r="A13" s="33" t="s">
        <v>85</v>
      </c>
      <c r="B13" s="36">
        <f>B10+B11</f>
        <v>460</v>
      </c>
      <c r="C13" s="36">
        <f>C10+C11</f>
        <v>1740</v>
      </c>
      <c r="D13" s="36">
        <f>D10+D11</f>
        <v>2920</v>
      </c>
      <c r="E13" s="36">
        <f>E10+E11</f>
        <v>4100</v>
      </c>
      <c r="F13" s="36">
        <f>F10+F11</f>
        <v>5280</v>
      </c>
    </row>
    <row r="14" spans="1:6" ht="12.75">
      <c r="A14" s="33" t="s">
        <v>86</v>
      </c>
      <c r="B14" s="36">
        <f>B13*0.9</f>
        <v>414</v>
      </c>
      <c r="C14" s="36">
        <f>C13*0.9</f>
        <v>1566</v>
      </c>
      <c r="D14" s="36">
        <f>D13*0.9</f>
        <v>2628</v>
      </c>
      <c r="E14" s="36">
        <f>E13*0.9</f>
        <v>3690</v>
      </c>
      <c r="F14" s="36">
        <f>F13*0.9</f>
        <v>4752</v>
      </c>
    </row>
    <row r="15" spans="1:6" ht="12.75">
      <c r="A15" s="33" t="s">
        <v>201</v>
      </c>
      <c r="B15" s="36">
        <v>2</v>
      </c>
      <c r="C15" s="36">
        <v>4</v>
      </c>
      <c r="D15" s="36">
        <v>7</v>
      </c>
      <c r="E15" s="36">
        <v>10</v>
      </c>
      <c r="F15" s="36">
        <v>12</v>
      </c>
    </row>
    <row r="16" spans="1:6" ht="12.75">
      <c r="A16" s="33" t="s">
        <v>178</v>
      </c>
      <c r="B16" s="36">
        <v>8000</v>
      </c>
      <c r="C16" s="36">
        <v>8000</v>
      </c>
      <c r="D16" s="36">
        <v>8000</v>
      </c>
      <c r="E16" s="36">
        <v>8000</v>
      </c>
      <c r="F16" s="36">
        <v>8000</v>
      </c>
    </row>
    <row r="17" spans="1:6" ht="12.75">
      <c r="A17" s="33" t="s">
        <v>176</v>
      </c>
      <c r="B17" s="36">
        <v>12000</v>
      </c>
      <c r="C17" s="36">
        <v>12000</v>
      </c>
      <c r="D17" s="36">
        <v>12000</v>
      </c>
      <c r="E17" s="36">
        <v>12000</v>
      </c>
      <c r="F17" s="36">
        <v>12000</v>
      </c>
    </row>
    <row r="18" spans="1:6" ht="12.75">
      <c r="A18" s="33" t="s">
        <v>177</v>
      </c>
      <c r="B18" s="36">
        <v>500</v>
      </c>
      <c r="C18" s="36">
        <v>500</v>
      </c>
      <c r="D18" s="36">
        <v>500</v>
      </c>
      <c r="E18" s="36">
        <v>500</v>
      </c>
      <c r="F18" s="36">
        <v>500</v>
      </c>
    </row>
    <row r="19" spans="1:6" ht="12.75">
      <c r="A19" s="33" t="s">
        <v>179</v>
      </c>
      <c r="B19" s="36">
        <v>1200</v>
      </c>
      <c r="C19" s="36">
        <v>1200</v>
      </c>
      <c r="D19" s="36">
        <v>1200</v>
      </c>
      <c r="E19" s="36">
        <v>1200</v>
      </c>
      <c r="F19" s="36">
        <v>1200</v>
      </c>
    </row>
    <row r="20" spans="2:6" ht="12.75">
      <c r="B20" s="36"/>
      <c r="C20" s="36"/>
      <c r="D20" s="36"/>
      <c r="E20" s="36"/>
      <c r="F20" s="36"/>
    </row>
    <row r="21" spans="1:6" ht="12.75">
      <c r="A21" s="35" t="s">
        <v>180</v>
      </c>
      <c r="B21" s="37">
        <f>B10*$D$28+B11*$D$29+B12*$D$30</f>
        <v>5157500</v>
      </c>
      <c r="C21" s="37">
        <f>C10*C16+C11*C17+C12*C18</f>
        <v>15345000</v>
      </c>
      <c r="D21" s="37">
        <f>D10*D16+D11*D17+D12*D18</f>
        <v>25590000</v>
      </c>
      <c r="E21" s="37">
        <f>E10*E16+E11*E17+E12*E18</f>
        <v>36240000</v>
      </c>
      <c r="F21" s="37">
        <f>F10*F16+F11*F17+F12*F18</f>
        <v>47160000</v>
      </c>
    </row>
    <row r="22" spans="1:6" ht="12.75">
      <c r="A22" s="35" t="s">
        <v>245</v>
      </c>
      <c r="B22" s="37">
        <f>B14*$D$31</f>
        <v>496800</v>
      </c>
      <c r="C22" s="37">
        <f>C14*$D$31</f>
        <v>1879200</v>
      </c>
      <c r="D22" s="37">
        <f>D14*$D$31</f>
        <v>3153600</v>
      </c>
      <c r="E22" s="37">
        <f>E14*$D$31</f>
        <v>4428000</v>
      </c>
      <c r="F22" s="37">
        <f>F14*$D$31</f>
        <v>5702400</v>
      </c>
    </row>
    <row r="23" spans="1:6" ht="12.75">
      <c r="A23" s="35" t="s">
        <v>246</v>
      </c>
      <c r="B23" s="37">
        <f>SUM(B21:B22)</f>
        <v>5654300</v>
      </c>
      <c r="C23" s="37">
        <f>SUM(C21:C22)</f>
        <v>17224200</v>
      </c>
      <c r="D23" s="37">
        <f>SUM(D21:D22)</f>
        <v>28743600</v>
      </c>
      <c r="E23" s="37">
        <f>SUM(E21:E22)</f>
        <v>40668000</v>
      </c>
      <c r="F23" s="37">
        <f>SUM(F21:F22)</f>
        <v>52862400</v>
      </c>
    </row>
    <row r="24" spans="1:6" ht="12.75">
      <c r="A24" s="33" t="s">
        <v>161</v>
      </c>
      <c r="B24" s="36">
        <v>9200</v>
      </c>
      <c r="C24" s="36">
        <v>9003.27868852459</v>
      </c>
      <c r="D24" s="36">
        <v>9142.4</v>
      </c>
      <c r="E24" s="36">
        <v>9165.714285714286</v>
      </c>
      <c r="F24" s="36">
        <v>9190</v>
      </c>
    </row>
    <row r="25" spans="2:6" ht="12.75">
      <c r="B25" s="36"/>
      <c r="C25" s="36"/>
      <c r="D25" s="36"/>
      <c r="E25" s="36"/>
      <c r="F25" s="36"/>
    </row>
    <row r="26" spans="1:6" ht="12.75">
      <c r="A26" s="38" t="s">
        <v>200</v>
      </c>
      <c r="B26" s="36"/>
      <c r="C26" s="36"/>
      <c r="D26" s="39">
        <v>15</v>
      </c>
      <c r="E26" s="36" t="s">
        <v>193</v>
      </c>
      <c r="F26" s="36"/>
    </row>
    <row r="27" spans="1:6" ht="12.75">
      <c r="A27" s="38" t="s">
        <v>75</v>
      </c>
      <c r="B27" s="36"/>
      <c r="C27" s="36"/>
      <c r="D27" s="40">
        <v>12</v>
      </c>
      <c r="E27" s="33" t="s">
        <v>199</v>
      </c>
      <c r="F27" s="36"/>
    </row>
    <row r="28" spans="1:6" ht="12.75">
      <c r="A28" s="38" t="s">
        <v>76</v>
      </c>
      <c r="B28" s="36"/>
      <c r="C28" s="36"/>
      <c r="D28" s="39">
        <v>12000</v>
      </c>
      <c r="E28" s="36" t="s">
        <v>194</v>
      </c>
      <c r="F28" s="36"/>
    </row>
    <row r="29" spans="1:6" ht="12.75">
      <c r="A29" s="38" t="s">
        <v>175</v>
      </c>
      <c r="B29" s="36"/>
      <c r="C29" s="36"/>
      <c r="D29" s="39">
        <v>8000</v>
      </c>
      <c r="E29" s="36" t="s">
        <v>195</v>
      </c>
      <c r="F29" s="36"/>
    </row>
    <row r="30" spans="1:6" ht="12.75">
      <c r="A30" s="38" t="s">
        <v>77</v>
      </c>
      <c r="B30" s="36"/>
      <c r="C30" s="36"/>
      <c r="D30" s="39">
        <v>500</v>
      </c>
      <c r="E30" s="36" t="s">
        <v>196</v>
      </c>
      <c r="F30" s="36"/>
    </row>
    <row r="31" spans="1:6" ht="12.75">
      <c r="A31" s="38" t="s">
        <v>78</v>
      </c>
      <c r="B31" s="36"/>
      <c r="C31" s="36"/>
      <c r="D31" s="39">
        <v>1200</v>
      </c>
      <c r="E31" s="36" t="s">
        <v>197</v>
      </c>
      <c r="F31" s="36"/>
    </row>
    <row r="32" spans="1:6" ht="12.75">
      <c r="A32" s="38"/>
      <c r="B32" s="36"/>
      <c r="C32" s="36"/>
      <c r="D32" s="36"/>
      <c r="E32" s="36"/>
      <c r="F32" s="36"/>
    </row>
    <row r="33" spans="1:6" ht="12.75">
      <c r="A33" s="38"/>
      <c r="B33" s="36"/>
      <c r="C33" s="36"/>
      <c r="D33" s="36"/>
      <c r="E33" s="36"/>
      <c r="F33" s="36"/>
    </row>
    <row r="34" spans="1:6" ht="12.75">
      <c r="A34" s="41"/>
      <c r="B34" s="36"/>
      <c r="C34" s="36"/>
      <c r="D34" s="36"/>
      <c r="E34" s="36"/>
      <c r="F34" s="36"/>
    </row>
    <row r="35" spans="1:6" ht="12.75">
      <c r="A35" s="41"/>
      <c r="B35" s="36"/>
      <c r="C35" s="36"/>
      <c r="D35" s="36"/>
      <c r="E35" s="36"/>
      <c r="F35" s="36"/>
    </row>
    <row r="36" spans="2:6" ht="12.75">
      <c r="B36" s="36"/>
      <c r="C36" s="36"/>
      <c r="D36" s="36"/>
      <c r="E36" s="36"/>
      <c r="F36" s="36"/>
    </row>
    <row r="37" spans="2:6" ht="12.75">
      <c r="B37" s="36"/>
      <c r="C37" s="36"/>
      <c r="D37" s="36"/>
      <c r="E37" s="36"/>
      <c r="F37" s="36"/>
    </row>
    <row r="38" spans="2:6" ht="12.75">
      <c r="B38" s="36"/>
      <c r="C38" s="36"/>
      <c r="D38" s="36"/>
      <c r="E38" s="36"/>
      <c r="F38" s="36"/>
    </row>
    <row r="39" spans="2:6" ht="12.75">
      <c r="B39" s="36"/>
      <c r="C39" s="36"/>
      <c r="D39" s="36"/>
      <c r="E39" s="36"/>
      <c r="F39" s="36"/>
    </row>
    <row r="40" spans="2:6" ht="12.75">
      <c r="B40" s="36"/>
      <c r="C40" s="36"/>
      <c r="D40" s="36"/>
      <c r="E40" s="36"/>
      <c r="F40" s="36"/>
    </row>
    <row r="41" spans="2:6" ht="12.75">
      <c r="B41" s="36"/>
      <c r="C41" s="36"/>
      <c r="D41" s="36"/>
      <c r="E41" s="36"/>
      <c r="F41" s="36"/>
    </row>
    <row r="42" spans="2:6" ht="12.75">
      <c r="B42" s="36"/>
      <c r="C42" s="36"/>
      <c r="D42" s="36"/>
      <c r="E42" s="36"/>
      <c r="F42" s="36"/>
    </row>
    <row r="43" spans="2:6" ht="12.75">
      <c r="B43" s="36"/>
      <c r="C43" s="36"/>
      <c r="D43" s="36"/>
      <c r="E43" s="36"/>
      <c r="F43" s="36"/>
    </row>
    <row r="45" spans="1:6" ht="12.75">
      <c r="A45" s="35"/>
      <c r="B45" s="42"/>
      <c r="C45" s="36"/>
      <c r="D45" s="36"/>
      <c r="E45" s="36"/>
      <c r="F45" s="36"/>
    </row>
    <row r="46" spans="2:6" ht="12.75">
      <c r="B46" s="36"/>
      <c r="C46" s="36"/>
      <c r="D46" s="36"/>
      <c r="E46" s="36"/>
      <c r="F46" s="36"/>
    </row>
    <row r="47" spans="2:6" ht="12.75">
      <c r="B47" s="42"/>
      <c r="C47" s="36"/>
      <c r="D47" s="36"/>
      <c r="E47" s="36"/>
      <c r="F47" s="36"/>
    </row>
    <row r="54" spans="2:6" ht="12.75">
      <c r="B54" s="38"/>
      <c r="C54" s="43"/>
      <c r="D54" s="38"/>
      <c r="E54" s="38"/>
      <c r="F54" s="38"/>
    </row>
    <row r="55" spans="2:6" ht="12.75">
      <c r="B55" s="38"/>
      <c r="C55" s="43"/>
      <c r="D55" s="38"/>
      <c r="E55" s="38"/>
      <c r="F55" s="38"/>
    </row>
    <row r="56" ht="12.75">
      <c r="C56" s="36"/>
    </row>
    <row r="57" ht="12.75">
      <c r="C57" s="36"/>
    </row>
    <row r="58" ht="12.75">
      <c r="C58" s="3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&amp;C&amp;F</oddHeader>
    <oddFooter>&amp;L&amp;B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13.57421875" style="4" customWidth="1"/>
    <col min="2" max="2" width="25.7109375" style="4" customWidth="1"/>
    <col min="3" max="3" width="12.140625" style="4" customWidth="1"/>
    <col min="4" max="4" width="12.57421875" style="4" customWidth="1"/>
    <col min="5" max="5" width="11.7109375" style="4" customWidth="1"/>
    <col min="6" max="6" width="10.7109375" style="4" customWidth="1"/>
    <col min="7" max="7" width="11.57421875" style="4" customWidth="1"/>
    <col min="8" max="16384" width="9.140625" style="4" customWidth="1"/>
  </cols>
  <sheetData>
    <row r="1" spans="1:7" ht="15.75">
      <c r="A1" s="44" t="s">
        <v>208</v>
      </c>
      <c r="B1" s="1"/>
      <c r="C1" s="2"/>
      <c r="D1" s="3"/>
      <c r="E1" s="3"/>
      <c r="F1" s="3"/>
      <c r="G1" s="2"/>
    </row>
    <row r="2" spans="1:7" ht="15.75">
      <c r="A2" s="1" t="s">
        <v>71</v>
      </c>
      <c r="B2" s="1"/>
      <c r="C2" s="2"/>
      <c r="D2" s="3"/>
      <c r="E2" s="3"/>
      <c r="F2" s="3"/>
      <c r="G2" s="2"/>
    </row>
    <row r="3" spans="1:7" ht="12.75">
      <c r="A3" s="2"/>
      <c r="B3" s="5"/>
      <c r="C3" s="114" t="s">
        <v>225</v>
      </c>
      <c r="D3" s="113" t="s">
        <v>226</v>
      </c>
      <c r="E3" s="113" t="s">
        <v>227</v>
      </c>
      <c r="F3" s="113" t="s">
        <v>228</v>
      </c>
      <c r="G3" s="113" t="s">
        <v>229</v>
      </c>
    </row>
    <row r="4" spans="1:11" ht="12.75">
      <c r="A4" s="2"/>
      <c r="B4" s="5"/>
      <c r="C4" s="7"/>
      <c r="D4" s="7"/>
      <c r="E4" s="7"/>
      <c r="F4" s="7"/>
      <c r="G4" s="7"/>
      <c r="H4" s="6"/>
      <c r="I4" s="6"/>
      <c r="J4" s="6"/>
      <c r="K4" s="6"/>
    </row>
    <row r="5" spans="1:7" ht="12.75">
      <c r="A5" s="8" t="s">
        <v>64</v>
      </c>
      <c r="B5" s="9" t="s">
        <v>186</v>
      </c>
      <c r="C5" s="10"/>
      <c r="D5" s="10"/>
      <c r="E5" s="10"/>
      <c r="F5" s="10"/>
      <c r="G5" s="11"/>
    </row>
    <row r="6" spans="1:7" ht="12.75">
      <c r="A6" s="2"/>
      <c r="B6" s="5" t="s">
        <v>180</v>
      </c>
      <c r="C6" s="12">
        <f>Revenue!B21</f>
        <v>5157500</v>
      </c>
      <c r="D6" s="12">
        <f>Revenue!C21</f>
        <v>15345000</v>
      </c>
      <c r="E6" s="12">
        <f>Revenue!D21</f>
        <v>25590000</v>
      </c>
      <c r="F6" s="12">
        <f>Revenue!E21</f>
        <v>36240000</v>
      </c>
      <c r="G6" s="12">
        <f>Revenue!F21</f>
        <v>47160000</v>
      </c>
    </row>
    <row r="7" spans="1:7" ht="12.75">
      <c r="A7" s="2"/>
      <c r="B7" s="5" t="s">
        <v>174</v>
      </c>
      <c r="C7" s="12">
        <f>Revenue!B22</f>
        <v>496800</v>
      </c>
      <c r="D7" s="12">
        <f>Revenue!C22</f>
        <v>1879200</v>
      </c>
      <c r="E7" s="12">
        <f>Revenue!D22</f>
        <v>3153600</v>
      </c>
      <c r="F7" s="12">
        <f>Revenue!E22</f>
        <v>4428000</v>
      </c>
      <c r="G7" s="12">
        <f>Revenue!F22</f>
        <v>5702400</v>
      </c>
    </row>
    <row r="8" spans="1:7" ht="12.75">
      <c r="A8" s="2"/>
      <c r="B8" s="13" t="s">
        <v>0</v>
      </c>
      <c r="C8" s="13">
        <f>SUM(C6:C7)</f>
        <v>5654300</v>
      </c>
      <c r="D8" s="13">
        <f>SUM(D6:D7)</f>
        <v>17224200</v>
      </c>
      <c r="E8" s="13">
        <f>SUM(E6:E7)</f>
        <v>28743600</v>
      </c>
      <c r="F8" s="13">
        <f>SUM(F6:F7)</f>
        <v>40668000</v>
      </c>
      <c r="G8" s="13">
        <f>SUM(G6:G7)</f>
        <v>52862400</v>
      </c>
    </row>
    <row r="9" spans="1:7" ht="12.75">
      <c r="A9" s="2"/>
      <c r="B9" s="5"/>
      <c r="C9" s="12"/>
      <c r="D9" s="12"/>
      <c r="E9" s="12"/>
      <c r="F9" s="12"/>
      <c r="G9" s="2"/>
    </row>
    <row r="10" spans="1:7" ht="12.75">
      <c r="A10" s="8" t="s">
        <v>65</v>
      </c>
      <c r="B10" s="5"/>
      <c r="C10" s="12"/>
      <c r="D10" s="12"/>
      <c r="E10" s="12"/>
      <c r="F10" s="12"/>
      <c r="G10" s="2"/>
    </row>
    <row r="11" spans="1:7" ht="12.75">
      <c r="A11" s="8"/>
      <c r="B11" s="5" t="s">
        <v>247</v>
      </c>
      <c r="C11" s="12">
        <f>C8*0.005</f>
        <v>28271.5</v>
      </c>
      <c r="D11" s="12">
        <f>D8*0.005</f>
        <v>86121</v>
      </c>
      <c r="E11" s="12">
        <f>E8*0.005</f>
        <v>143718</v>
      </c>
      <c r="F11" s="12">
        <f>F8*0.005</f>
        <v>203340</v>
      </c>
      <c r="G11" s="12">
        <f>G8*0.005</f>
        <v>264312</v>
      </c>
    </row>
    <row r="12" spans="1:7" ht="12.75">
      <c r="A12" s="8"/>
      <c r="B12" s="12" t="s">
        <v>1</v>
      </c>
      <c r="C12" s="12">
        <f>C8-C11</f>
        <v>5626028.5</v>
      </c>
      <c r="D12" s="12">
        <f>D8-D11</f>
        <v>17138079</v>
      </c>
      <c r="E12" s="12">
        <f>E8-E11</f>
        <v>28599882</v>
      </c>
      <c r="F12" s="12">
        <f>F8-F11</f>
        <v>40464660</v>
      </c>
      <c r="G12" s="12">
        <f>G8-G11</f>
        <v>52598088</v>
      </c>
    </row>
    <row r="13" spans="1:7" ht="12.75">
      <c r="A13" s="14"/>
      <c r="B13" s="15" t="s">
        <v>2</v>
      </c>
      <c r="C13" s="15">
        <f>1-C11/C8</f>
        <v>0.995</v>
      </c>
      <c r="D13" s="15">
        <f>1-D11/D8</f>
        <v>0.995</v>
      </c>
      <c r="E13" s="15">
        <f>1-E11/E8</f>
        <v>0.995</v>
      </c>
      <c r="F13" s="15">
        <f>1-F11/F8</f>
        <v>0.995</v>
      </c>
      <c r="G13" s="15">
        <f>1-G11/G8</f>
        <v>0.995</v>
      </c>
    </row>
    <row r="14" spans="1:7" ht="12.75">
      <c r="A14" s="8"/>
      <c r="B14" s="5"/>
      <c r="C14" s="12"/>
      <c r="D14" s="12"/>
      <c r="E14" s="12"/>
      <c r="F14" s="12"/>
      <c r="G14" s="2"/>
    </row>
    <row r="15" spans="1:7" ht="12.75">
      <c r="A15" s="8" t="s">
        <v>63</v>
      </c>
      <c r="B15" s="9" t="s">
        <v>187</v>
      </c>
      <c r="C15" s="12"/>
      <c r="D15" s="12"/>
      <c r="E15" s="12"/>
      <c r="F15" s="12"/>
      <c r="G15" s="2"/>
    </row>
    <row r="16" spans="1:7" ht="12.75">
      <c r="A16" s="13" t="s">
        <v>182</v>
      </c>
      <c r="B16" s="16" t="s">
        <v>87</v>
      </c>
      <c r="C16" s="2">
        <f>'Year 1'!N17</f>
        <v>759000</v>
      </c>
      <c r="D16" s="2">
        <f>C16*1.05+'Year 2'!F10</f>
        <v>868950</v>
      </c>
      <c r="E16" s="2">
        <f>D16*1.05+'Year 3'!F10</f>
        <v>1029397.5</v>
      </c>
      <c r="F16" s="2">
        <f>E16*1.05+'Year 4'!F10</f>
        <v>1161867.375</v>
      </c>
      <c r="G16" s="2">
        <f>F16*1.05+'Year 5'!F9</f>
        <v>1298960.7437500001</v>
      </c>
    </row>
    <row r="17" spans="1:7" ht="12.75">
      <c r="A17" s="8"/>
      <c r="B17" s="17" t="s">
        <v>141</v>
      </c>
      <c r="C17" s="12">
        <f>'Year 1'!N27</f>
        <v>328065</v>
      </c>
      <c r="D17" s="12">
        <f>C17*1.05+'Year 2'!F15</f>
        <v>401468.25</v>
      </c>
      <c r="E17" s="12">
        <f>D17*1.05+'Year 3'!F15</f>
        <v>475541.66250000003</v>
      </c>
      <c r="F17" s="12">
        <f>E17*1.05+'Year 4'!F16</f>
        <v>577318.745625</v>
      </c>
      <c r="G17" s="12">
        <f>F17*1.05+'Year 5'!F15</f>
        <v>684184.68290625</v>
      </c>
    </row>
    <row r="18" spans="1:7" ht="12.75">
      <c r="A18" s="8"/>
      <c r="B18" s="17" t="s">
        <v>74</v>
      </c>
      <c r="C18" s="12">
        <f>'Year 1'!N45</f>
        <v>826580</v>
      </c>
      <c r="D18" s="12">
        <f>C18*1.05+'Year 2'!F27</f>
        <v>1210909</v>
      </c>
      <c r="E18" s="12">
        <f>D18*1.05+'Year 3'!F30</f>
        <v>1744454.45</v>
      </c>
      <c r="F18" s="12">
        <f>E18*1.05+'Year 4'!F28</f>
        <v>2174677.1725000003</v>
      </c>
      <c r="G18" s="12">
        <f>F18*1.05+'Year 5'!F35</f>
        <v>2949411.0311250007</v>
      </c>
    </row>
    <row r="19" spans="1:7" ht="12.75">
      <c r="A19" s="8"/>
      <c r="B19" s="17" t="s">
        <v>112</v>
      </c>
      <c r="C19" s="12">
        <f>'Year 1'!N55</f>
        <v>214000</v>
      </c>
      <c r="D19" s="12">
        <f>C19*1.05+'Year 2'!F35</f>
        <v>357700</v>
      </c>
      <c r="E19" s="12">
        <f>D19*1.05+'Year 3'!F39</f>
        <v>547585</v>
      </c>
      <c r="F19" s="12">
        <f>E19*1.05+'Year 4'!F37</f>
        <v>736464.25</v>
      </c>
      <c r="G19" s="12">
        <f>F19*1.05+'Year 5'!F50</f>
        <v>1135287.4625</v>
      </c>
    </row>
    <row r="20" spans="1:7" ht="12.75">
      <c r="A20" s="8"/>
      <c r="B20" s="17" t="s">
        <v>119</v>
      </c>
      <c r="C20" s="12">
        <f>'Year 1'!N62</f>
        <v>144000</v>
      </c>
      <c r="D20" s="12">
        <f>C20*1.05+'Year 2'!F42</f>
        <v>224700</v>
      </c>
      <c r="E20" s="12">
        <f>D20*1.05+'Year 3'!F46</f>
        <v>307935</v>
      </c>
      <c r="F20" s="12">
        <f>E20*1.05+'Year 4'!F44</f>
        <v>389331.75</v>
      </c>
      <c r="G20" s="12">
        <f>F20*1.05+'Year 5'!F57</f>
        <v>474798.3375</v>
      </c>
    </row>
    <row r="21" spans="1:7" ht="12.75">
      <c r="A21" s="8"/>
      <c r="B21" s="17" t="s">
        <v>88</v>
      </c>
      <c r="C21" s="12">
        <f>'Year 1'!N83</f>
        <v>807665</v>
      </c>
      <c r="D21" s="12">
        <f>C21*1.05+'Year 2'!F56</f>
        <v>1144548.25</v>
      </c>
      <c r="E21" s="12">
        <f>D21*1.05+'Year 3'!F61</f>
        <v>1512775.6625</v>
      </c>
      <c r="F21" s="12">
        <f>E21*1.05+'Year 4'!F63</f>
        <v>2021914.4456250002</v>
      </c>
      <c r="G21" s="12">
        <f>F21*1.05+'Year 5'!F82</f>
        <v>2656010.1679062503</v>
      </c>
    </row>
    <row r="22" spans="1:7" ht="12.75">
      <c r="A22" s="8"/>
      <c r="B22" s="17" t="s">
        <v>115</v>
      </c>
      <c r="C22" s="12">
        <f>'Year 1'!N94</f>
        <v>182000</v>
      </c>
      <c r="D22" s="12">
        <f>C22*1.05+'Year 2'!F66</f>
        <v>345100</v>
      </c>
      <c r="E22" s="12">
        <f>D22*1.05+'Year 3'!F72</f>
        <v>523355</v>
      </c>
      <c r="F22" s="12">
        <f>E22*1.05+'Year 4'!F73</f>
        <v>688522.75</v>
      </c>
      <c r="G22" s="12">
        <f>F22*1.05+'Year 5'!F101</f>
        <v>1015948.8875000001</v>
      </c>
    </row>
    <row r="23" spans="1:7" ht="12.75">
      <c r="A23" s="8"/>
      <c r="B23" s="17" t="s">
        <v>114</v>
      </c>
      <c r="C23" s="12">
        <f>'Year 1'!N105</f>
        <v>330920</v>
      </c>
      <c r="D23" s="12">
        <f>C23*1.05+'Year 2'!F76</f>
        <v>487466</v>
      </c>
      <c r="E23" s="12">
        <f>D23*1.05+'Year 3'!F84</f>
        <v>721839.3</v>
      </c>
      <c r="F23" s="12">
        <f>E23*1.05+'Year 4'!F84</f>
        <v>943931.2650000001</v>
      </c>
      <c r="G23" s="12">
        <f>F23*1.05+'Year 5'!F119</f>
        <v>1242127.8282500003</v>
      </c>
    </row>
    <row r="24" spans="1:7" ht="12.75">
      <c r="A24" s="8"/>
      <c r="B24" s="18" t="s">
        <v>117</v>
      </c>
      <c r="C24" s="12">
        <f>SUM(C16:C23)</f>
        <v>3592230</v>
      </c>
      <c r="D24" s="12">
        <f>SUM(D16:D23)</f>
        <v>5040841.5</v>
      </c>
      <c r="E24" s="12">
        <f>SUM(E16:E23)</f>
        <v>6862883.575</v>
      </c>
      <c r="F24" s="12">
        <f>SUM(F16:F23)</f>
        <v>8694027.75375</v>
      </c>
      <c r="G24" s="12">
        <f>SUM(G16:G23)</f>
        <v>11456729.1414375</v>
      </c>
    </row>
    <row r="25" spans="1:7" ht="12.75">
      <c r="A25" s="8"/>
      <c r="B25" s="18" t="s">
        <v>181</v>
      </c>
      <c r="C25" s="12">
        <f>0.25*C24</f>
        <v>898057.5</v>
      </c>
      <c r="D25" s="12">
        <f>0.25*D24</f>
        <v>1260210.375</v>
      </c>
      <c r="E25" s="12">
        <f>0.25*E24</f>
        <v>1715720.89375</v>
      </c>
      <c r="F25" s="12">
        <f>0.25*F24</f>
        <v>2173506.9384375</v>
      </c>
      <c r="G25" s="12">
        <f>0.25*G24</f>
        <v>2864182.285359375</v>
      </c>
    </row>
    <row r="26" spans="1:7" ht="12.75">
      <c r="A26" s="8"/>
      <c r="B26" s="19" t="s">
        <v>118</v>
      </c>
      <c r="C26" s="13">
        <f>SUM(C24:C25)</f>
        <v>4490287.5</v>
      </c>
      <c r="D26" s="13">
        <f>SUM(D24:D25)</f>
        <v>6301051.875</v>
      </c>
      <c r="E26" s="13">
        <f>SUM(E24:E25)</f>
        <v>8578604.46875</v>
      </c>
      <c r="F26" s="13">
        <f>SUM(F24:F25)</f>
        <v>10867534.6921875</v>
      </c>
      <c r="G26" s="13">
        <f>SUM(G24:G25)</f>
        <v>14320911.426796876</v>
      </c>
    </row>
    <row r="27" spans="1:7" ht="12.75">
      <c r="A27" s="8"/>
      <c r="B27" s="13" t="s">
        <v>183</v>
      </c>
      <c r="C27" s="13">
        <f>'Year 1'!O109</f>
        <v>78</v>
      </c>
      <c r="D27" s="13">
        <f>C27+'Year 2'!G80</f>
        <v>127</v>
      </c>
      <c r="E27" s="13">
        <f>D27+'Year 3'!G89</f>
        <v>184</v>
      </c>
      <c r="F27" s="13">
        <f>E27+'Year 4'!G88</f>
        <v>241</v>
      </c>
      <c r="G27" s="13">
        <f>F27+'Year 5'!G123</f>
        <v>332</v>
      </c>
    </row>
    <row r="28" spans="1:7" ht="12.75">
      <c r="A28" s="8"/>
      <c r="B28" s="13" t="s">
        <v>184</v>
      </c>
      <c r="C28" s="13">
        <f>C8/C27</f>
        <v>72491.02564102564</v>
      </c>
      <c r="D28" s="13">
        <f>D8/D27</f>
        <v>135623.6220472441</v>
      </c>
      <c r="E28" s="13">
        <f>E8/E27</f>
        <v>156215.21739130435</v>
      </c>
      <c r="F28" s="13">
        <f>F8/F27</f>
        <v>168746.887966805</v>
      </c>
      <c r="G28" s="13">
        <f>G8/G27</f>
        <v>159224.09638554216</v>
      </c>
    </row>
    <row r="29" spans="2:7" ht="12.75">
      <c r="B29" s="13"/>
      <c r="C29" s="13"/>
      <c r="D29" s="13"/>
      <c r="E29" s="13"/>
      <c r="F29" s="13"/>
      <c r="G29" s="13"/>
    </row>
    <row r="30" spans="1:7" ht="12.75">
      <c r="A30" s="13" t="s">
        <v>188</v>
      </c>
      <c r="B30" s="20" t="s">
        <v>123</v>
      </c>
      <c r="C30" s="12">
        <f>'Year 1'!N113</f>
        <v>493335</v>
      </c>
      <c r="D30" s="12">
        <f>'Year 2'!F83</f>
        <v>190350</v>
      </c>
      <c r="E30" s="12">
        <f>'Year 3'!F94</f>
        <v>235500</v>
      </c>
      <c r="F30" s="12">
        <f>'Year 4'!F93</f>
        <v>223200</v>
      </c>
      <c r="G30" s="21">
        <f>'Year 5'!F126</f>
        <v>348150</v>
      </c>
    </row>
    <row r="31" spans="1:7" ht="12.75">
      <c r="A31" s="8"/>
      <c r="B31" s="20" t="s">
        <v>124</v>
      </c>
      <c r="C31" s="12">
        <f>'Year 1'!N114</f>
        <v>70000</v>
      </c>
      <c r="D31" s="12">
        <f>'Year 2'!F84</f>
        <v>200000</v>
      </c>
      <c r="E31" s="12">
        <f>'Year 3'!F95</f>
        <v>32000</v>
      </c>
      <c r="F31" s="12">
        <f>'Year 4'!F94</f>
        <v>44000</v>
      </c>
      <c r="G31" s="21">
        <f>'Year 5'!F127</f>
        <v>40000</v>
      </c>
    </row>
    <row r="32" spans="1:7" ht="15.75">
      <c r="A32" s="22"/>
      <c r="B32" s="20" t="s">
        <v>163</v>
      </c>
      <c r="C32" s="12">
        <f>'Year 1'!N115</f>
        <v>791000</v>
      </c>
      <c r="D32" s="12">
        <f>'Year 2'!F85</f>
        <v>1600000</v>
      </c>
      <c r="E32" s="12">
        <f>'Year 3'!F96</f>
        <v>370000</v>
      </c>
      <c r="F32" s="12">
        <f>'Year 4'!F95</f>
        <v>460000</v>
      </c>
      <c r="G32" s="21">
        <f>'Year 5'!F128</f>
        <v>620000</v>
      </c>
    </row>
    <row r="33" spans="1:7" ht="12.75">
      <c r="A33" s="8"/>
      <c r="B33" s="20" t="s">
        <v>137</v>
      </c>
      <c r="C33" s="12">
        <f>'Year 1'!N116</f>
        <v>24000</v>
      </c>
      <c r="D33" s="12">
        <f>'Year 2'!F86</f>
        <v>70000</v>
      </c>
      <c r="E33" s="12">
        <f>'Year 3'!F97</f>
        <v>5500000</v>
      </c>
      <c r="F33" s="12">
        <f>'Year 4'!F96</f>
        <v>8000000</v>
      </c>
      <c r="G33" s="21">
        <f>'Year 5'!F129</f>
        <v>16000000</v>
      </c>
    </row>
    <row r="34" spans="1:7" ht="12.75">
      <c r="A34" s="8"/>
      <c r="B34" s="20" t="s">
        <v>139</v>
      </c>
      <c r="C34" s="12">
        <f>'Year 1'!N117</f>
        <v>106000</v>
      </c>
      <c r="D34" s="12">
        <f>'Year 2'!F87</f>
        <v>300000</v>
      </c>
      <c r="E34" s="12">
        <f>'Year 3'!F98</f>
        <v>100000</v>
      </c>
      <c r="F34" s="12">
        <f>'Year 4'!F97</f>
        <v>115000</v>
      </c>
      <c r="G34" s="21">
        <f>'Year 5'!F130</f>
        <v>170000</v>
      </c>
    </row>
    <row r="35" spans="1:7" ht="12.75">
      <c r="A35" s="8"/>
      <c r="B35" s="20" t="s">
        <v>133</v>
      </c>
      <c r="C35" s="12">
        <f>'Year 1'!N118</f>
        <v>184000</v>
      </c>
      <c r="D35" s="12">
        <f>'Year 2'!F88</f>
        <v>665000</v>
      </c>
      <c r="E35" s="12">
        <f>'Year 3'!F99</f>
        <v>1000000</v>
      </c>
      <c r="F35" s="12">
        <f>'Year 4'!F98</f>
        <v>1200000</v>
      </c>
      <c r="G35" s="21">
        <f>'Year 5'!F131</f>
        <v>1700000</v>
      </c>
    </row>
    <row r="36" spans="1:7" ht="12.75">
      <c r="A36" s="8"/>
      <c r="B36" s="20" t="s">
        <v>125</v>
      </c>
      <c r="C36" s="12">
        <f>'Year 1'!N119</f>
        <v>46000</v>
      </c>
      <c r="D36" s="12">
        <f>'Year 2'!F89</f>
        <v>125000</v>
      </c>
      <c r="E36" s="12">
        <f>'Year 3'!F100</f>
        <v>1400000</v>
      </c>
      <c r="F36" s="12">
        <f>'Year 4'!F99</f>
        <v>1700000</v>
      </c>
      <c r="G36" s="21">
        <f>'Year 5'!F132</f>
        <v>2150000</v>
      </c>
    </row>
    <row r="37" spans="1:7" ht="12.75">
      <c r="A37" s="8"/>
      <c r="B37" s="20" t="s">
        <v>126</v>
      </c>
      <c r="C37" s="12">
        <f>'Year 1'!N120</f>
        <v>10300</v>
      </c>
      <c r="D37" s="12">
        <f>'Year 2'!F90</f>
        <v>36000</v>
      </c>
      <c r="E37" s="12">
        <f>'Year 3'!F101</f>
        <v>210000</v>
      </c>
      <c r="F37" s="12">
        <f>'Year 4'!F100</f>
        <v>300000</v>
      </c>
      <c r="G37" s="21">
        <f>'Year 5'!F133</f>
        <v>420000</v>
      </c>
    </row>
    <row r="38" spans="1:7" ht="12.75">
      <c r="A38" s="2"/>
      <c r="B38" s="20" t="s">
        <v>138</v>
      </c>
      <c r="C38" s="12">
        <f>'Year 1'!N121</f>
        <v>465000</v>
      </c>
      <c r="D38" s="12">
        <f>'Year 2'!F91</f>
        <v>600000</v>
      </c>
      <c r="E38" s="12">
        <f>'Year 3'!F102</f>
        <v>68000</v>
      </c>
      <c r="F38" s="12">
        <f>'Year 4'!F101</f>
        <v>130000</v>
      </c>
      <c r="G38" s="21">
        <f>'Year 5'!F134</f>
        <v>215000</v>
      </c>
    </row>
    <row r="39" spans="1:7" ht="12.75">
      <c r="A39" s="8"/>
      <c r="B39" s="20" t="s">
        <v>164</v>
      </c>
      <c r="C39" s="12">
        <f>'Year 1'!N122</f>
        <v>0</v>
      </c>
      <c r="D39" s="12">
        <f>'Year 2'!F92</f>
        <v>0</v>
      </c>
      <c r="E39" s="12">
        <f>'Year 3'!F103</f>
        <v>0</v>
      </c>
      <c r="F39" s="12">
        <f>'Year 4'!F102</f>
        <v>0</v>
      </c>
      <c r="G39" s="21">
        <f>'Year 5'!F135</f>
        <v>0</v>
      </c>
    </row>
    <row r="40" spans="1:7" ht="12.75">
      <c r="A40" s="8"/>
      <c r="B40" s="20" t="s">
        <v>127</v>
      </c>
      <c r="C40" s="12">
        <f>'Year 1'!N123</f>
        <v>8000</v>
      </c>
      <c r="D40" s="12">
        <f>'Year 2'!F93</f>
        <v>240000</v>
      </c>
      <c r="E40" s="12">
        <f>'Year 3'!F104</f>
        <v>600000</v>
      </c>
      <c r="F40" s="12">
        <f>'Year 4'!F103</f>
        <v>900000</v>
      </c>
      <c r="G40" s="21">
        <f>'Year 5'!F136</f>
        <v>900000</v>
      </c>
    </row>
    <row r="41" spans="1:7" ht="12.75">
      <c r="A41" s="8"/>
      <c r="B41" s="20" t="s">
        <v>128</v>
      </c>
      <c r="C41" s="12">
        <f>'Year 1'!N124</f>
        <v>20800</v>
      </c>
      <c r="D41" s="12">
        <f>'Year 2'!F94</f>
        <v>57000</v>
      </c>
      <c r="E41" s="12">
        <f>'Year 3'!F105</f>
        <v>420000</v>
      </c>
      <c r="F41" s="12">
        <f>'Year 4'!F104</f>
        <v>600000</v>
      </c>
      <c r="G41" s="21">
        <f>'Year 5'!F137</f>
        <v>720000</v>
      </c>
    </row>
    <row r="42" spans="1:7" ht="12.75">
      <c r="A42" s="8"/>
      <c r="B42" s="20" t="s">
        <v>3</v>
      </c>
      <c r="C42" s="12">
        <f>'Year 1'!N125</f>
        <v>41500</v>
      </c>
      <c r="D42" s="12">
        <f>'Year 2'!F95</f>
        <v>82000</v>
      </c>
      <c r="E42" s="12">
        <f>'Year 3'!F106</f>
        <v>110000</v>
      </c>
      <c r="F42" s="12">
        <f>'Year 4'!F105</f>
        <v>300000</v>
      </c>
      <c r="G42" s="21">
        <f>'Year 5'!F138</f>
        <v>460000</v>
      </c>
    </row>
    <row r="43" spans="1:7" ht="12.75">
      <c r="A43" s="8"/>
      <c r="B43" s="20" t="s">
        <v>129</v>
      </c>
      <c r="C43" s="12">
        <f>'Year 1'!N126</f>
        <v>20500</v>
      </c>
      <c r="D43" s="12">
        <f>'Year 2'!F96</f>
        <v>40000</v>
      </c>
      <c r="E43" s="12">
        <f>'Year 3'!F107</f>
        <v>115000</v>
      </c>
      <c r="F43" s="12">
        <f>'Year 4'!F106</f>
        <v>170000</v>
      </c>
      <c r="G43" s="21">
        <f>'Year 5'!F139</f>
        <v>150000</v>
      </c>
    </row>
    <row r="44" spans="1:7" ht="12.75">
      <c r="A44" s="8"/>
      <c r="B44" s="20" t="s">
        <v>130</v>
      </c>
      <c r="C44" s="12">
        <f>'Year 1'!N127</f>
        <v>130000</v>
      </c>
      <c r="D44" s="12">
        <f>'Year 2'!F97</f>
        <v>104000</v>
      </c>
      <c r="E44" s="12">
        <f>'Year 3'!F108</f>
        <v>60000</v>
      </c>
      <c r="F44" s="12">
        <f>'Year 4'!F107</f>
        <v>68000</v>
      </c>
      <c r="G44" s="21">
        <f>'Year 5'!F140</f>
        <v>80000</v>
      </c>
    </row>
    <row r="45" spans="1:7" ht="12.75">
      <c r="A45" s="8"/>
      <c r="B45" s="20" t="s">
        <v>131</v>
      </c>
      <c r="C45" s="12">
        <f>'Year 1'!N128</f>
        <v>24000</v>
      </c>
      <c r="D45" s="12">
        <f>'Year 2'!F98</f>
        <v>44000</v>
      </c>
      <c r="E45" s="12">
        <f>'Year 3'!F109</f>
        <v>112000</v>
      </c>
      <c r="F45" s="12">
        <f>'Year 4'!F108</f>
        <v>114000</v>
      </c>
      <c r="G45" s="21">
        <f>'Year 5'!F141</f>
        <v>180000</v>
      </c>
    </row>
    <row r="46" spans="1:7" ht="12.75">
      <c r="A46" s="8"/>
      <c r="B46" s="20" t="s">
        <v>140</v>
      </c>
      <c r="C46" s="12">
        <f>'Year 1'!N129</f>
        <v>60000</v>
      </c>
      <c r="D46" s="12">
        <f>'Year 2'!F99</f>
        <v>52000</v>
      </c>
      <c r="E46" s="12">
        <f>'Year 3'!F110</f>
        <v>44000</v>
      </c>
      <c r="F46" s="12">
        <f>'Year 4'!F109</f>
        <v>65000</v>
      </c>
      <c r="G46" s="21">
        <f>'Year 5'!F142</f>
        <v>200000</v>
      </c>
    </row>
    <row r="47" spans="1:7" ht="12.75">
      <c r="A47" s="8"/>
      <c r="B47" s="20" t="s">
        <v>132</v>
      </c>
      <c r="C47" s="12">
        <f>'Year 1'!N130</f>
        <v>18000</v>
      </c>
      <c r="D47" s="12">
        <f>'Year 2'!F100</f>
        <v>16000</v>
      </c>
      <c r="E47" s="12">
        <f>'Year 3'!F111</f>
        <v>56000</v>
      </c>
      <c r="F47" s="12">
        <f>'Year 4'!F110</f>
        <v>57000</v>
      </c>
      <c r="G47" s="21">
        <f>'Year 5'!F143</f>
        <v>90000</v>
      </c>
    </row>
    <row r="48" spans="1:7" ht="12.75">
      <c r="A48" s="8"/>
      <c r="B48" s="20" t="s">
        <v>134</v>
      </c>
      <c r="C48" s="12">
        <f>'Year 1'!N131</f>
        <v>22000</v>
      </c>
      <c r="D48" s="12">
        <f>'Year 2'!F101</f>
        <v>160000</v>
      </c>
      <c r="E48" s="12">
        <f>'Year 3'!F112</f>
        <v>24000</v>
      </c>
      <c r="F48" s="12">
        <f>'Year 4'!F111</f>
        <v>32000</v>
      </c>
      <c r="G48" s="21">
        <f>'Year 5'!F144</f>
        <v>48000</v>
      </c>
    </row>
    <row r="49" spans="1:7" ht="12.75">
      <c r="A49" s="8"/>
      <c r="B49" s="20" t="s">
        <v>135</v>
      </c>
      <c r="C49" s="12">
        <f>'Year 1'!N132</f>
        <v>228000</v>
      </c>
      <c r="D49" s="12">
        <f>'Year 2'!F102</f>
        <v>228000</v>
      </c>
      <c r="E49" s="12">
        <f>'Year 3'!F113</f>
        <v>228000</v>
      </c>
      <c r="F49" s="12">
        <f>'Year 4'!F112</f>
        <v>320000</v>
      </c>
      <c r="G49" s="21">
        <f>'Year 5'!F145</f>
        <v>368000</v>
      </c>
    </row>
    <row r="50" spans="1:7" ht="12.75">
      <c r="A50" s="8"/>
      <c r="B50" s="13" t="s">
        <v>190</v>
      </c>
      <c r="C50" s="13">
        <f>SUM(C30:C49)</f>
        <v>2762435</v>
      </c>
      <c r="D50" s="13">
        <f>SUM(D30:D49)</f>
        <v>4809350</v>
      </c>
      <c r="E50" s="13">
        <f>SUM(E30:E49)</f>
        <v>10684500</v>
      </c>
      <c r="F50" s="13">
        <f>SUM(F30:F49)</f>
        <v>14798200</v>
      </c>
      <c r="G50" s="13">
        <f>SUM(G30:G49)</f>
        <v>24859150</v>
      </c>
    </row>
    <row r="51" spans="1:7" ht="12.75">
      <c r="A51" s="8"/>
      <c r="B51" s="23"/>
      <c r="C51" s="12"/>
      <c r="D51" s="12"/>
      <c r="E51" s="12"/>
      <c r="F51" s="12"/>
      <c r="G51" s="12"/>
    </row>
    <row r="52" spans="1:7" ht="12.75">
      <c r="A52" s="8"/>
      <c r="B52" s="13" t="s">
        <v>4</v>
      </c>
      <c r="C52" s="13">
        <f>C26+C50</f>
        <v>7252722.5</v>
      </c>
      <c r="D52" s="13">
        <f>D26+D50</f>
        <v>11110401.875</v>
      </c>
      <c r="E52" s="13">
        <f>E26+E50</f>
        <v>19263104.46875</v>
      </c>
      <c r="F52" s="13">
        <f>F26+F50</f>
        <v>25665734.6921875</v>
      </c>
      <c r="G52" s="13">
        <f>G26+G50</f>
        <v>39180061.426796876</v>
      </c>
    </row>
    <row r="53" spans="1:7" ht="12.75">
      <c r="A53" s="8"/>
      <c r="B53" s="13" t="s">
        <v>6</v>
      </c>
      <c r="C53" s="13">
        <f>C52/12</f>
        <v>604393.5416666666</v>
      </c>
      <c r="D53" s="13">
        <f>D52/12</f>
        <v>925866.8229166666</v>
      </c>
      <c r="E53" s="13">
        <f>E52/12</f>
        <v>1605258.7057291667</v>
      </c>
      <c r="F53" s="13">
        <f>F52/12</f>
        <v>2138811.224348958</v>
      </c>
      <c r="G53" s="13">
        <f>G52/12</f>
        <v>3265005.11889974</v>
      </c>
    </row>
    <row r="54" spans="1:7" ht="12.75">
      <c r="A54" s="8"/>
      <c r="B54" s="12"/>
      <c r="C54" s="12"/>
      <c r="D54" s="12"/>
      <c r="E54" s="12"/>
      <c r="F54" s="12"/>
      <c r="G54" s="12"/>
    </row>
    <row r="55" spans="1:7" ht="12.75">
      <c r="A55" s="8"/>
      <c r="B55" s="12"/>
      <c r="C55" s="12"/>
      <c r="D55" s="12"/>
      <c r="E55" s="12"/>
      <c r="F55" s="12"/>
      <c r="G55" s="12"/>
    </row>
    <row r="56" spans="1:7" ht="12.75">
      <c r="A56" s="8" t="s">
        <v>66</v>
      </c>
      <c r="B56" s="5"/>
      <c r="C56" s="13">
        <f>C8-C52</f>
        <v>-1598422.5</v>
      </c>
      <c r="D56" s="13">
        <f>D8-D52</f>
        <v>6113798.125</v>
      </c>
      <c r="E56" s="13">
        <f>E8-E52</f>
        <v>9480495.53125</v>
      </c>
      <c r="F56" s="13">
        <f>F8-F52</f>
        <v>15002265.3078125</v>
      </c>
      <c r="G56" s="13">
        <f>G8-G52</f>
        <v>13682338.573203124</v>
      </c>
    </row>
    <row r="57" spans="1:7" ht="12.75">
      <c r="A57" s="8"/>
      <c r="B57" s="5"/>
      <c r="C57" s="12"/>
      <c r="D57" s="9" t="s">
        <v>192</v>
      </c>
      <c r="E57" s="12"/>
      <c r="F57" s="12"/>
      <c r="G57" s="2"/>
    </row>
    <row r="58" spans="1:7" ht="12.75">
      <c r="A58" s="8" t="s">
        <v>191</v>
      </c>
      <c r="B58" s="5"/>
      <c r="C58" s="12">
        <v>0</v>
      </c>
      <c r="D58" s="12">
        <f>0.35*D56-C56</f>
        <v>3738251.84375</v>
      </c>
      <c r="E58" s="12">
        <f>0.35*E56</f>
        <v>3318173.4359374996</v>
      </c>
      <c r="F58" s="12">
        <f>0.35*F56</f>
        <v>5250792.857734375</v>
      </c>
      <c r="G58" s="12">
        <f>0.35*G56</f>
        <v>4788818.500621093</v>
      </c>
    </row>
    <row r="59" spans="1:7" ht="12.75">
      <c r="A59" s="8"/>
      <c r="B59" s="5"/>
      <c r="C59" s="12"/>
      <c r="D59" s="12"/>
      <c r="E59" s="12"/>
      <c r="F59" s="12"/>
      <c r="G59" s="2"/>
    </row>
    <row r="60" spans="1:7" ht="12.75">
      <c r="A60" s="8" t="s">
        <v>67</v>
      </c>
      <c r="B60" s="5"/>
      <c r="C60" s="13">
        <f>C56-C58</f>
        <v>-1598422.5</v>
      </c>
      <c r="D60" s="13">
        <f>D56-D58</f>
        <v>2375546.28125</v>
      </c>
      <c r="E60" s="13">
        <f>E56-E58</f>
        <v>6162322.0953125</v>
      </c>
      <c r="F60" s="13">
        <f>F56-F58</f>
        <v>9751472.450078126</v>
      </c>
      <c r="G60" s="13">
        <f>G56-G58</f>
        <v>8893520.07258203</v>
      </c>
    </row>
    <row r="61" spans="1:7" ht="12.75">
      <c r="A61" s="2"/>
      <c r="B61" s="13" t="s">
        <v>5</v>
      </c>
      <c r="C61" s="24"/>
      <c r="D61" s="24">
        <f>D60/D8</f>
        <v>0.13791910691062576</v>
      </c>
      <c r="E61" s="24">
        <f>E60/E8</f>
        <v>0.21438936303429287</v>
      </c>
      <c r="F61" s="24">
        <f>F60/F8</f>
        <v>0.2397824444299726</v>
      </c>
      <c r="G61" s="24">
        <f>G60/G8</f>
        <v>0.16823905219176638</v>
      </c>
    </row>
    <row r="62" spans="1:7" ht="12.75">
      <c r="A62" s="2"/>
      <c r="B62" s="13"/>
      <c r="C62" s="24"/>
      <c r="D62" s="24"/>
      <c r="E62" s="24"/>
      <c r="F62" s="24"/>
      <c r="G62" s="24"/>
    </row>
    <row r="63" spans="1:7" ht="12.75">
      <c r="A63" s="25"/>
      <c r="B63" s="25"/>
      <c r="C63" s="25"/>
      <c r="D63" s="25"/>
      <c r="E63" s="25"/>
      <c r="F63" s="26"/>
      <c r="G63" s="26"/>
    </row>
    <row r="64" spans="1:7" ht="12.75">
      <c r="A64" s="25"/>
      <c r="B64" s="25"/>
      <c r="C64" s="27"/>
      <c r="D64" s="27"/>
      <c r="E64" s="27"/>
      <c r="F64" s="27"/>
      <c r="G64" s="27"/>
    </row>
    <row r="65" spans="1:7" ht="12.75">
      <c r="A65" s="25"/>
      <c r="B65" s="25"/>
      <c r="C65" s="27"/>
      <c r="D65" s="27"/>
      <c r="E65" s="27"/>
      <c r="F65" s="27"/>
      <c r="G65" s="27"/>
    </row>
    <row r="66" spans="1:7" ht="12.75">
      <c r="A66" s="25"/>
      <c r="B66" s="25"/>
      <c r="C66" s="28"/>
      <c r="D66" s="28"/>
      <c r="E66" s="28"/>
      <c r="F66" s="28"/>
      <c r="G66" s="28"/>
    </row>
    <row r="67" spans="1:7" ht="12.75">
      <c r="A67" s="25"/>
      <c r="B67" s="25"/>
      <c r="C67" s="28"/>
      <c r="D67" s="28"/>
      <c r="E67" s="28"/>
      <c r="F67" s="28"/>
      <c r="G67" s="28"/>
    </row>
    <row r="68" spans="1:7" ht="12.75">
      <c r="A68" s="25"/>
      <c r="B68" s="25"/>
      <c r="C68" s="29"/>
      <c r="D68" s="29"/>
      <c r="E68" s="29"/>
      <c r="F68" s="29"/>
      <c r="G68" s="29"/>
    </row>
    <row r="69" spans="1:7" ht="12.75">
      <c r="A69" s="25"/>
      <c r="B69" s="25"/>
      <c r="C69" s="30"/>
      <c r="D69" s="30"/>
      <c r="E69" s="30"/>
      <c r="F69" s="30"/>
      <c r="G69" s="30"/>
    </row>
    <row r="70" spans="1:7" ht="12.75">
      <c r="A70" s="25"/>
      <c r="B70" s="25"/>
      <c r="C70" s="27"/>
      <c r="D70" s="27"/>
      <c r="E70" s="27"/>
      <c r="F70" s="27"/>
      <c r="G70" s="27"/>
    </row>
    <row r="71" spans="1:7" ht="12.75">
      <c r="A71" s="25"/>
      <c r="B71" s="25"/>
      <c r="C71" s="30"/>
      <c r="D71" s="30"/>
      <c r="E71" s="30"/>
      <c r="F71" s="30"/>
      <c r="G71" s="30"/>
    </row>
    <row r="72" spans="1:7" ht="12.75">
      <c r="A72" s="25"/>
      <c r="B72" s="25"/>
      <c r="C72" s="27"/>
      <c r="D72" s="27"/>
      <c r="E72" s="27"/>
      <c r="F72" s="27"/>
      <c r="G72" s="27"/>
    </row>
    <row r="73" spans="1:7" ht="12.75">
      <c r="A73" s="25"/>
      <c r="B73" s="25"/>
      <c r="C73" s="27"/>
      <c r="D73" s="27"/>
      <c r="E73" s="27"/>
      <c r="F73" s="27"/>
      <c r="G73" s="27"/>
    </row>
    <row r="74" spans="1:7" ht="12.75">
      <c r="A74" s="25"/>
      <c r="B74" s="25"/>
      <c r="C74" s="27"/>
      <c r="D74" s="27"/>
      <c r="E74" s="27"/>
      <c r="F74" s="27"/>
      <c r="G74" s="27"/>
    </row>
    <row r="75" spans="1:7" ht="12.75">
      <c r="A75" s="25"/>
      <c r="B75" s="25"/>
      <c r="C75" s="27"/>
      <c r="D75" s="27"/>
      <c r="E75" s="27"/>
      <c r="F75" s="27"/>
      <c r="G75" s="27"/>
    </row>
    <row r="76" spans="1:7" ht="12.75">
      <c r="A76" s="25"/>
      <c r="B76" s="25"/>
      <c r="C76" s="27"/>
      <c r="D76" s="27"/>
      <c r="E76" s="27"/>
      <c r="F76" s="27"/>
      <c r="G76" s="27"/>
    </row>
    <row r="77" spans="1:7" ht="12.75">
      <c r="A77" s="25"/>
      <c r="B77" s="25"/>
      <c r="C77" s="27"/>
      <c r="D77" s="27"/>
      <c r="E77" s="27"/>
      <c r="F77" s="27"/>
      <c r="G77" s="27"/>
    </row>
    <row r="78" spans="1:7" ht="12.75">
      <c r="A78" s="25"/>
      <c r="B78" s="25"/>
      <c r="C78" s="27"/>
      <c r="D78" s="27"/>
      <c r="E78" s="27"/>
      <c r="F78" s="27"/>
      <c r="G78" s="27"/>
    </row>
    <row r="79" spans="1:7" ht="12.75">
      <c r="A79" s="25"/>
      <c r="B79" s="25"/>
      <c r="C79" s="27"/>
      <c r="D79" s="27"/>
      <c r="E79" s="27"/>
      <c r="F79" s="27"/>
      <c r="G79" s="27"/>
    </row>
    <row r="80" spans="1:7" ht="12.75">
      <c r="A80" s="25"/>
      <c r="B80" s="25"/>
      <c r="C80" s="30"/>
      <c r="D80" s="30"/>
      <c r="E80" s="30"/>
      <c r="F80" s="30"/>
      <c r="G80" s="30"/>
    </row>
    <row r="81" spans="1:7" ht="12.75">
      <c r="A81" s="26"/>
      <c r="B81" s="31"/>
      <c r="C81" s="26"/>
      <c r="D81" s="26"/>
      <c r="E81" s="26"/>
      <c r="F81" s="26"/>
      <c r="G81" s="26"/>
    </row>
    <row r="82" spans="1:7" ht="12.75">
      <c r="A82" s="26"/>
      <c r="B82" s="31"/>
      <c r="C82" s="26"/>
      <c r="D82" s="26"/>
      <c r="E82" s="26"/>
      <c r="F82" s="26"/>
      <c r="G82" s="26"/>
    </row>
    <row r="83" spans="1:7" ht="12.75">
      <c r="A83" s="26"/>
      <c r="B83" s="31"/>
      <c r="C83" s="26"/>
      <c r="D83" s="26"/>
      <c r="E83" s="26"/>
      <c r="F83" s="26"/>
      <c r="G83" s="26"/>
    </row>
    <row r="84" spans="1:7" ht="12.75">
      <c r="A84" s="26"/>
      <c r="B84" s="31"/>
      <c r="C84" s="26"/>
      <c r="D84" s="26"/>
      <c r="E84" s="26"/>
      <c r="F84" s="26"/>
      <c r="G84" s="26"/>
    </row>
    <row r="85" spans="1:7" ht="12.75">
      <c r="A85" s="2"/>
      <c r="B85" s="5"/>
      <c r="C85" s="32"/>
      <c r="D85" s="32"/>
      <c r="E85" s="27"/>
      <c r="F85" s="32"/>
      <c r="G85" s="32"/>
    </row>
    <row r="86" spans="1:7" ht="12.75">
      <c r="A86" s="8"/>
      <c r="C86" s="21"/>
      <c r="G86" s="2"/>
    </row>
    <row r="87" spans="1:7" ht="12.75">
      <c r="A87" s="2"/>
      <c r="C87" s="21"/>
      <c r="G87" s="2"/>
    </row>
    <row r="88" spans="1:7" ht="12.75">
      <c r="A88" s="2"/>
      <c r="C88" s="21"/>
      <c r="G88" s="2"/>
    </row>
    <row r="89" spans="1:7" ht="12.75">
      <c r="A89" s="2"/>
      <c r="C89" s="21"/>
      <c r="G89" s="2"/>
    </row>
    <row r="90" spans="1:7" ht="12.75">
      <c r="A90" s="2"/>
      <c r="C90" s="21"/>
      <c r="G90" s="2"/>
    </row>
    <row r="91" spans="3:7" ht="12.75">
      <c r="C91" s="21"/>
      <c r="G91" s="2"/>
    </row>
    <row r="93" spans="1:7" ht="12.75">
      <c r="A93" s="2"/>
      <c r="C93" s="21"/>
      <c r="D93" s="21"/>
      <c r="E93" s="21"/>
      <c r="F93" s="21"/>
      <c r="G93" s="21"/>
    </row>
    <row r="94" spans="1:7" ht="12.75">
      <c r="A94" s="2"/>
      <c r="C94" s="21"/>
      <c r="D94" s="21"/>
      <c r="E94" s="21"/>
      <c r="F94" s="21"/>
      <c r="G94" s="21"/>
    </row>
    <row r="95" spans="1:7" ht="12.75">
      <c r="A95" s="2"/>
      <c r="C95" s="21"/>
      <c r="D95" s="21"/>
      <c r="E95" s="21"/>
      <c r="F95" s="21"/>
      <c r="G95" s="21"/>
    </row>
    <row r="96" spans="3:7" ht="12.75">
      <c r="C96" s="21"/>
      <c r="D96" s="21"/>
      <c r="E96" s="21"/>
      <c r="F96" s="21"/>
      <c r="G96" s="21"/>
    </row>
    <row r="97" spans="3:7" ht="12.75">
      <c r="C97" s="21"/>
      <c r="D97" s="21"/>
      <c r="E97" s="21"/>
      <c r="F97" s="21"/>
      <c r="G97" s="21"/>
    </row>
    <row r="98" spans="3:7" ht="12.75">
      <c r="C98" s="21"/>
      <c r="D98" s="21"/>
      <c r="E98" s="21"/>
      <c r="F98" s="21"/>
      <c r="G98" s="21"/>
    </row>
    <row r="99" spans="3:7" ht="12.75">
      <c r="C99" s="21"/>
      <c r="D99" s="21"/>
      <c r="E99" s="21"/>
      <c r="F99" s="21"/>
      <c r="G99" s="21"/>
    </row>
    <row r="100" spans="3:7" ht="12.75">
      <c r="C100" s="21"/>
      <c r="D100" s="21"/>
      <c r="E100" s="21"/>
      <c r="F100" s="21"/>
      <c r="G100" s="21"/>
    </row>
    <row r="101" spans="3:7" ht="12.75">
      <c r="C101" s="21"/>
      <c r="D101" s="21"/>
      <c r="E101" s="21"/>
      <c r="F101" s="21"/>
      <c r="G101" s="21"/>
    </row>
    <row r="102" spans="3:7" ht="12.75">
      <c r="C102" s="21"/>
      <c r="D102" s="21"/>
      <c r="E102" s="21"/>
      <c r="F102" s="21"/>
      <c r="G102" s="21"/>
    </row>
  </sheetData>
  <sheetProtection/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Header>&amp;C&amp;F</oddHeader>
    <oddFooter>&amp;L&amp;B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selection activeCell="C4" sqref="C4:G4"/>
    </sheetView>
  </sheetViews>
  <sheetFormatPr defaultColWidth="9.140625" defaultRowHeight="12.75"/>
  <cols>
    <col min="1" max="1" width="3.421875" style="33" customWidth="1"/>
    <col min="2" max="2" width="27.7109375" style="33" bestFit="1" customWidth="1"/>
    <col min="3" max="7" width="12.00390625" style="33" customWidth="1"/>
    <col min="8" max="8" width="11.140625" style="33" customWidth="1"/>
    <col min="9" max="16384" width="9.140625" style="33" customWidth="1"/>
  </cols>
  <sheetData>
    <row r="1" spans="1:7" ht="15.75">
      <c r="A1" s="44" t="s">
        <v>208</v>
      </c>
      <c r="B1" s="73"/>
      <c r="C1" s="73"/>
      <c r="D1" s="73"/>
      <c r="E1" s="73"/>
      <c r="F1" s="73"/>
      <c r="G1" s="73"/>
    </row>
    <row r="2" spans="1:7" ht="15.75">
      <c r="A2" s="74" t="s">
        <v>72</v>
      </c>
      <c r="B2" s="73"/>
      <c r="C2" s="73"/>
      <c r="D2" s="73"/>
      <c r="E2" s="73"/>
      <c r="F2" s="73"/>
      <c r="G2" s="73"/>
    </row>
    <row r="3" spans="1:7" ht="15.75">
      <c r="A3" s="74"/>
      <c r="B3" s="73"/>
      <c r="C3" s="73"/>
      <c r="D3" s="73"/>
      <c r="E3" s="73"/>
      <c r="F3" s="73"/>
      <c r="G3" s="73"/>
    </row>
    <row r="4" spans="1:7" ht="12.75">
      <c r="A4" s="75"/>
      <c r="B4" s="75"/>
      <c r="C4" s="114" t="s">
        <v>225</v>
      </c>
      <c r="D4" s="113" t="s">
        <v>226</v>
      </c>
      <c r="E4" s="113" t="s">
        <v>227</v>
      </c>
      <c r="F4" s="113" t="s">
        <v>228</v>
      </c>
      <c r="G4" s="113" t="s">
        <v>229</v>
      </c>
    </row>
    <row r="5" spans="1:7" ht="12.75">
      <c r="A5" s="76" t="s">
        <v>38</v>
      </c>
      <c r="B5" s="75"/>
      <c r="C5" s="77"/>
      <c r="D5" s="77"/>
      <c r="E5" s="77"/>
      <c r="F5" s="77"/>
      <c r="G5" s="77"/>
    </row>
    <row r="6" spans="1:7" ht="12.75">
      <c r="A6" s="75"/>
      <c r="B6" s="75" t="s">
        <v>39</v>
      </c>
      <c r="C6" s="78">
        <f>Cashflow!C46</f>
        <v>3731780.416666667</v>
      </c>
      <c r="D6" s="78">
        <f>Cashflow!D46</f>
        <v>14661107.268229168</v>
      </c>
      <c r="E6" s="78">
        <f>Cashflow!E46</f>
        <v>19358118.662890628</v>
      </c>
      <c r="F6" s="78">
        <f>Cashflow!F46</f>
        <v>27626051.06478516</v>
      </c>
      <c r="G6" s="78">
        <f>Cashflow!G46</f>
        <v>35287085.774274416</v>
      </c>
    </row>
    <row r="7" spans="1:8" ht="12.75">
      <c r="A7" s="75"/>
      <c r="B7" s="79" t="s">
        <v>204</v>
      </c>
      <c r="C7" s="80">
        <f>'P&amp;L'!C8/6</f>
        <v>942383.3333333334</v>
      </c>
      <c r="D7" s="80">
        <f>'P&amp;L'!D8/6</f>
        <v>2870700</v>
      </c>
      <c r="E7" s="80">
        <f>'P&amp;L'!E8/6</f>
        <v>4790600</v>
      </c>
      <c r="F7" s="80">
        <f>'P&amp;L'!F8/6</f>
        <v>6778000</v>
      </c>
      <c r="G7" s="80">
        <f>'P&amp;L'!G8/6</f>
        <v>8810400</v>
      </c>
      <c r="H7" s="81"/>
    </row>
    <row r="8" spans="1:8" ht="12.75">
      <c r="A8" s="75"/>
      <c r="B8" s="75" t="s">
        <v>40</v>
      </c>
      <c r="C8" s="78"/>
      <c r="D8" s="78"/>
      <c r="E8" s="78"/>
      <c r="F8" s="78"/>
      <c r="G8" s="78"/>
      <c r="H8" s="38"/>
    </row>
    <row r="9" spans="1:8" ht="12.75">
      <c r="A9" s="75"/>
      <c r="B9" s="75" t="s">
        <v>41</v>
      </c>
      <c r="C9" s="78"/>
      <c r="D9" s="78"/>
      <c r="E9" s="78"/>
      <c r="F9" s="78"/>
      <c r="G9" s="78"/>
      <c r="H9" s="38"/>
    </row>
    <row r="10" spans="1:7" ht="12.75">
      <c r="A10" s="75"/>
      <c r="B10" s="75" t="s">
        <v>42</v>
      </c>
      <c r="C10" s="82">
        <f>SUM(C6:C9)</f>
        <v>4674163.75</v>
      </c>
      <c r="D10" s="82">
        <f>SUM(D6:D9)</f>
        <v>17531807.268229168</v>
      </c>
      <c r="E10" s="82">
        <f>SUM(E6:E9)</f>
        <v>24148718.662890628</v>
      </c>
      <c r="F10" s="82">
        <f>SUM(F6:F9)</f>
        <v>34404051.06478516</v>
      </c>
      <c r="G10" s="82">
        <f>SUM(G6:G9)</f>
        <v>44097485.774274416</v>
      </c>
    </row>
    <row r="11" spans="1:7" ht="12.75">
      <c r="A11" s="75"/>
      <c r="B11" s="75"/>
      <c r="C11" s="78"/>
      <c r="D11" s="78"/>
      <c r="E11" s="78"/>
      <c r="F11" s="78"/>
      <c r="G11" s="78"/>
    </row>
    <row r="12" spans="1:7" ht="12.75">
      <c r="A12" s="75"/>
      <c r="B12" s="79" t="s">
        <v>43</v>
      </c>
      <c r="C12" s="78"/>
      <c r="D12" s="78"/>
      <c r="E12" s="78"/>
      <c r="F12" s="78"/>
      <c r="G12" s="78"/>
    </row>
    <row r="13" spans="1:7" ht="12.75">
      <c r="A13" s="75"/>
      <c r="B13" s="75" t="s">
        <v>44</v>
      </c>
      <c r="C13" s="83"/>
      <c r="D13" s="83"/>
      <c r="E13" s="83"/>
      <c r="F13" s="83"/>
      <c r="G13" s="83"/>
    </row>
    <row r="14" spans="1:7" ht="12.75">
      <c r="A14" s="75"/>
      <c r="B14" s="79" t="s">
        <v>45</v>
      </c>
      <c r="C14" s="78"/>
      <c r="D14" s="78"/>
      <c r="E14" s="78"/>
      <c r="F14" s="78"/>
      <c r="G14" s="78"/>
    </row>
    <row r="15" spans="1:7" ht="13.5" thickBot="1">
      <c r="A15" s="75"/>
      <c r="B15" s="84" t="s">
        <v>46</v>
      </c>
      <c r="C15" s="85">
        <f>SUM(C10:C14)</f>
        <v>4674163.75</v>
      </c>
      <c r="D15" s="85">
        <f>SUM(D10:D14)</f>
        <v>17531807.268229168</v>
      </c>
      <c r="E15" s="85">
        <f>SUM(E10:E14)</f>
        <v>24148718.662890628</v>
      </c>
      <c r="F15" s="85">
        <f>SUM(F10:F14)</f>
        <v>34404051.06478516</v>
      </c>
      <c r="G15" s="85">
        <f>SUM(G10:G14)</f>
        <v>44097485.774274416</v>
      </c>
    </row>
    <row r="16" spans="1:7" ht="13.5" thickTop="1">
      <c r="A16" s="75"/>
      <c r="B16" s="75"/>
      <c r="C16" s="86"/>
      <c r="D16" s="86"/>
      <c r="E16" s="86"/>
      <c r="F16" s="86"/>
      <c r="G16" s="86"/>
    </row>
    <row r="17" spans="1:7" ht="12.75">
      <c r="A17" s="87" t="s">
        <v>47</v>
      </c>
      <c r="B17" s="75"/>
      <c r="C17" s="78"/>
      <c r="D17" s="78"/>
      <c r="E17" s="78"/>
      <c r="F17" s="78"/>
      <c r="G17" s="78"/>
    </row>
    <row r="18" spans="1:7" ht="12.75">
      <c r="A18" s="75"/>
      <c r="B18" s="75"/>
      <c r="C18" s="78"/>
      <c r="D18" s="78"/>
      <c r="E18" s="78"/>
      <c r="F18" s="78"/>
      <c r="G18" s="78"/>
    </row>
    <row r="19" spans="1:7" ht="12.75">
      <c r="A19" s="76" t="s">
        <v>48</v>
      </c>
      <c r="B19" s="75"/>
      <c r="C19" s="78"/>
      <c r="D19" s="78"/>
      <c r="E19" s="78"/>
      <c r="F19" s="78"/>
      <c r="G19" s="78"/>
    </row>
    <row r="20" spans="1:8" ht="12.75">
      <c r="A20" s="75"/>
      <c r="B20" s="75" t="s">
        <v>205</v>
      </c>
      <c r="C20" s="88">
        <f>SUM('P&amp;L'!C30:C49)/12</f>
        <v>230202.91666666666</v>
      </c>
      <c r="D20" s="88">
        <f>SUM('P&amp;L'!D30:D49)/12</f>
        <v>400779.1666666667</v>
      </c>
      <c r="E20" s="88">
        <f>SUM('P&amp;L'!E30:E49)/12</f>
        <v>890375</v>
      </c>
      <c r="F20" s="88">
        <f>SUM('P&amp;L'!F30:F49)/12</f>
        <v>1233183.3333333333</v>
      </c>
      <c r="G20" s="88">
        <f>SUM('P&amp;L'!G30:G49)/12</f>
        <v>2071595.8333333333</v>
      </c>
      <c r="H20" s="81"/>
    </row>
    <row r="21" spans="1:7" ht="12.75">
      <c r="A21" s="75"/>
      <c r="B21" s="75" t="s">
        <v>49</v>
      </c>
      <c r="C21" s="78"/>
      <c r="D21" s="78"/>
      <c r="E21" s="78"/>
      <c r="F21" s="78"/>
      <c r="G21" s="78"/>
    </row>
    <row r="22" spans="1:7" ht="12.75">
      <c r="A22" s="75"/>
      <c r="B22" s="75" t="s">
        <v>50</v>
      </c>
      <c r="C22" s="78"/>
      <c r="D22" s="78"/>
      <c r="E22" s="78"/>
      <c r="F22" s="78"/>
      <c r="G22" s="78"/>
    </row>
    <row r="23" spans="1:8" ht="12.75">
      <c r="A23" s="75"/>
      <c r="B23" s="75" t="s">
        <v>206</v>
      </c>
      <c r="C23" s="78">
        <v>0</v>
      </c>
      <c r="D23" s="78">
        <f>'P&amp;L'!D58/12</f>
        <v>311520.9869791667</v>
      </c>
      <c r="E23" s="78">
        <f>'P&amp;L'!E58/12</f>
        <v>276514.4529947916</v>
      </c>
      <c r="F23" s="78">
        <f>'P&amp;L'!F58/12</f>
        <v>437566.0714778646</v>
      </c>
      <c r="G23" s="78">
        <f>'P&amp;L'!G58/12</f>
        <v>399068.2083850911</v>
      </c>
      <c r="H23" s="81"/>
    </row>
    <row r="24" spans="1:7" ht="12.75">
      <c r="A24" s="75"/>
      <c r="B24" s="79" t="s">
        <v>51</v>
      </c>
      <c r="C24" s="78"/>
      <c r="D24" s="78"/>
      <c r="E24" s="78"/>
      <c r="F24" s="78"/>
      <c r="G24" s="78"/>
    </row>
    <row r="25" spans="1:7" ht="12.75">
      <c r="A25" s="75"/>
      <c r="B25" s="75" t="s">
        <v>52</v>
      </c>
      <c r="C25" s="78"/>
      <c r="D25" s="78"/>
      <c r="E25" s="78"/>
      <c r="F25" s="78"/>
      <c r="G25" s="78"/>
    </row>
    <row r="26" spans="1:7" ht="12.75">
      <c r="A26" s="75"/>
      <c r="B26" s="75" t="s">
        <v>53</v>
      </c>
      <c r="C26" s="82">
        <f>SUM(C20:C25)</f>
        <v>230202.91666666666</v>
      </c>
      <c r="D26" s="82">
        <f>SUM(D20:D25)</f>
        <v>712300.1536458334</v>
      </c>
      <c r="E26" s="82">
        <f>SUM(E20:E25)</f>
        <v>1166889.4529947916</v>
      </c>
      <c r="F26" s="82">
        <f>SUM(F20:F25)</f>
        <v>1670749.404811198</v>
      </c>
      <c r="G26" s="82">
        <f>SUM(G20:G25)</f>
        <v>2470664.0417184243</v>
      </c>
    </row>
    <row r="27" spans="1:7" ht="12.75">
      <c r="A27" s="75"/>
      <c r="B27" s="75"/>
      <c r="C27" s="78"/>
      <c r="D27" s="78"/>
      <c r="E27" s="78"/>
      <c r="F27" s="78"/>
      <c r="G27" s="78"/>
    </row>
    <row r="28" spans="1:7" ht="12.75">
      <c r="A28" s="75"/>
      <c r="B28" s="75" t="s">
        <v>54</v>
      </c>
      <c r="C28" s="78"/>
      <c r="D28" s="78"/>
      <c r="E28" s="78"/>
      <c r="F28" s="78"/>
      <c r="G28" s="78"/>
    </row>
    <row r="29" spans="1:7" ht="12.75">
      <c r="A29" s="75"/>
      <c r="B29" s="75" t="s">
        <v>55</v>
      </c>
      <c r="C29" s="78"/>
      <c r="D29" s="78"/>
      <c r="E29" s="78"/>
      <c r="F29" s="78"/>
      <c r="G29" s="78"/>
    </row>
    <row r="30" spans="1:7" ht="12.75">
      <c r="A30" s="75"/>
      <c r="B30" s="75"/>
      <c r="C30" s="78"/>
      <c r="D30" s="78"/>
      <c r="E30" s="78"/>
      <c r="F30" s="78"/>
      <c r="G30" s="78"/>
    </row>
    <row r="31" spans="1:7" ht="12.75">
      <c r="A31" s="75"/>
      <c r="B31" s="84" t="s">
        <v>56</v>
      </c>
      <c r="C31" s="89">
        <f>SUM(C26:C29)</f>
        <v>230202.91666666666</v>
      </c>
      <c r="D31" s="89">
        <f>SUM(D26:D29)</f>
        <v>712300.1536458334</v>
      </c>
      <c r="E31" s="89">
        <f>SUM(E26:E29)</f>
        <v>1166889.4529947916</v>
      </c>
      <c r="F31" s="89">
        <f>SUM(F26:F29)</f>
        <v>1670749.404811198</v>
      </c>
      <c r="G31" s="89">
        <f>SUM(G26:G29)</f>
        <v>2470664.0417184243</v>
      </c>
    </row>
    <row r="32" spans="1:7" ht="12.75">
      <c r="A32" s="75"/>
      <c r="B32" s="75"/>
      <c r="C32" s="78"/>
      <c r="D32" s="78"/>
      <c r="E32" s="78"/>
      <c r="F32" s="78"/>
      <c r="G32" s="78"/>
    </row>
    <row r="33" spans="1:7" ht="12.75">
      <c r="A33" s="75"/>
      <c r="B33" s="75"/>
      <c r="C33" s="78"/>
      <c r="D33" s="78"/>
      <c r="E33" s="78"/>
      <c r="F33" s="78"/>
      <c r="G33" s="78"/>
    </row>
    <row r="34" spans="1:7" ht="12.75">
      <c r="A34" s="87" t="s">
        <v>57</v>
      </c>
      <c r="B34" s="75"/>
      <c r="C34" s="78"/>
      <c r="D34" s="78"/>
      <c r="E34" s="78"/>
      <c r="F34" s="78"/>
      <c r="G34" s="78"/>
    </row>
    <row r="35" spans="1:7" ht="12.75">
      <c r="A35" s="75"/>
      <c r="B35" s="75" t="s">
        <v>58</v>
      </c>
      <c r="C35" s="78">
        <f>Cashflow!C38</f>
        <v>100000</v>
      </c>
      <c r="D35" s="78">
        <f>C35+Cashflow!D38</f>
        <v>100000</v>
      </c>
      <c r="E35" s="78">
        <f>D35+Cashflow!E38</f>
        <v>100000</v>
      </c>
      <c r="F35" s="78">
        <f>E35+Cashflow!F38</f>
        <v>100000</v>
      </c>
      <c r="G35" s="78">
        <f>F35+Cashflow!G38</f>
        <v>100000</v>
      </c>
    </row>
    <row r="36" spans="1:7" ht="12.75">
      <c r="A36" s="75"/>
      <c r="B36" s="75" t="s">
        <v>59</v>
      </c>
      <c r="C36" s="78">
        <f>Cashflow!C39</f>
        <v>5000000</v>
      </c>
      <c r="D36" s="78">
        <f>C36+Cashflow!D39</f>
        <v>15000000</v>
      </c>
      <c r="E36" s="78">
        <f>D36+Cashflow!E39</f>
        <v>15000000</v>
      </c>
      <c r="F36" s="78">
        <f>E36+Cashflow!F39</f>
        <v>15000000</v>
      </c>
      <c r="G36" s="78">
        <f>F36+Cashflow!G39</f>
        <v>15000000</v>
      </c>
    </row>
    <row r="37" spans="1:7" ht="12.75">
      <c r="A37" s="75"/>
      <c r="B37" s="75" t="s">
        <v>60</v>
      </c>
      <c r="C37" s="78">
        <f>C15-C31-C35-C36</f>
        <v>-656039.166666667</v>
      </c>
      <c r="D37" s="78">
        <f>D15-D31-D35-D36</f>
        <v>1719507.1145833358</v>
      </c>
      <c r="E37" s="78">
        <f>E15-E31-E35-E36</f>
        <v>7881829.209895838</v>
      </c>
      <c r="F37" s="78">
        <f>F15-F31-F35-F36</f>
        <v>17633301.659973964</v>
      </c>
      <c r="G37" s="78">
        <f>G15-G31-G35-G36</f>
        <v>26526821.732555993</v>
      </c>
    </row>
    <row r="38" spans="1:7" ht="12.75">
      <c r="A38" s="75"/>
      <c r="B38" s="75" t="s">
        <v>61</v>
      </c>
      <c r="C38" s="82">
        <f>SUM(C35:C37)</f>
        <v>4443960.833333333</v>
      </c>
      <c r="D38" s="82">
        <f>SUM(D35:D37)</f>
        <v>16819507.114583336</v>
      </c>
      <c r="E38" s="82">
        <f>SUM(E35:E37)</f>
        <v>22981829.209895838</v>
      </c>
      <c r="F38" s="82">
        <f>SUM(F35:F37)</f>
        <v>32733301.659973964</v>
      </c>
      <c r="G38" s="82">
        <f>SUM(G35:G37)</f>
        <v>41626821.73255599</v>
      </c>
    </row>
    <row r="39" spans="1:7" ht="12.75">
      <c r="A39" s="75"/>
      <c r="B39" s="75"/>
      <c r="C39" s="82"/>
      <c r="D39" s="82"/>
      <c r="E39" s="82"/>
      <c r="F39" s="82"/>
      <c r="G39" s="82"/>
    </row>
    <row r="40" spans="1:7" ht="13.5" thickBot="1">
      <c r="A40" s="75"/>
      <c r="B40" s="84" t="s">
        <v>62</v>
      </c>
      <c r="C40" s="85">
        <f>C31+C38</f>
        <v>4674163.75</v>
      </c>
      <c r="D40" s="85">
        <f>D31+D38</f>
        <v>17531807.268229168</v>
      </c>
      <c r="E40" s="85">
        <f>E31+E38</f>
        <v>24148718.662890628</v>
      </c>
      <c r="F40" s="85">
        <f>F31+F38</f>
        <v>34404051.06478516</v>
      </c>
      <c r="G40" s="85">
        <f>G31+G38</f>
        <v>44097485.774274416</v>
      </c>
    </row>
    <row r="41" ht="13.5" thickTop="1"/>
    <row r="42" spans="2:6" ht="12.75">
      <c r="B42" s="90"/>
      <c r="C42" s="90"/>
      <c r="D42" s="90"/>
      <c r="E42" s="90"/>
      <c r="F42" s="90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  <oddFooter>&amp;L&amp;B Confidential&amp;B&amp;C&amp;D&amp;RPage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C4" sqref="C4:G4"/>
    </sheetView>
  </sheetViews>
  <sheetFormatPr defaultColWidth="9.140625" defaultRowHeight="12.75"/>
  <cols>
    <col min="1" max="1" width="3.421875" style="33" customWidth="1"/>
    <col min="2" max="2" width="35.8515625" style="33" customWidth="1"/>
    <col min="3" max="3" width="9.8515625" style="33" customWidth="1"/>
    <col min="4" max="4" width="10.421875" style="33" customWidth="1"/>
    <col min="5" max="5" width="12.7109375" style="33" customWidth="1"/>
    <col min="6" max="6" width="10.28125" style="33" customWidth="1"/>
    <col min="7" max="7" width="10.140625" style="33" bestFit="1" customWidth="1"/>
    <col min="8" max="8" width="12.8515625" style="33" customWidth="1"/>
    <col min="9" max="16384" width="9.140625" style="33" customWidth="1"/>
  </cols>
  <sheetData>
    <row r="1" spans="1:7" ht="21">
      <c r="A1" s="44" t="s">
        <v>208</v>
      </c>
      <c r="B1" s="34"/>
      <c r="D1" s="91"/>
      <c r="E1" s="92"/>
      <c r="F1" s="92"/>
      <c r="G1" s="92"/>
    </row>
    <row r="2" spans="1:7" ht="15.75">
      <c r="A2" s="108" t="s">
        <v>73</v>
      </c>
      <c r="B2" s="93"/>
      <c r="C2" s="94"/>
      <c r="D2" s="92"/>
      <c r="E2" s="92"/>
      <c r="F2" s="92"/>
      <c r="G2" s="92"/>
    </row>
    <row r="3" spans="1:7" ht="15.75">
      <c r="A3" s="92"/>
      <c r="B3" s="95"/>
      <c r="C3" s="92"/>
      <c r="D3" s="92"/>
      <c r="E3" s="92"/>
      <c r="F3" s="92"/>
      <c r="G3" s="92"/>
    </row>
    <row r="4" spans="1:7" ht="12.75">
      <c r="A4" s="96"/>
      <c r="B4" s="97"/>
      <c r="C4" s="114" t="s">
        <v>225</v>
      </c>
      <c r="D4" s="113" t="s">
        <v>226</v>
      </c>
      <c r="E4" s="113" t="s">
        <v>227</v>
      </c>
      <c r="F4" s="113" t="s">
        <v>228</v>
      </c>
      <c r="G4" s="113" t="s">
        <v>229</v>
      </c>
    </row>
    <row r="5" spans="1:7" ht="12.75">
      <c r="A5" s="98" t="s">
        <v>7</v>
      </c>
      <c r="B5" s="99"/>
      <c r="C5" s="100"/>
      <c r="D5" s="100"/>
      <c r="E5" s="96"/>
      <c r="F5" s="96"/>
      <c r="G5" s="96"/>
    </row>
    <row r="6" spans="1:7" ht="12.75">
      <c r="A6" s="96"/>
      <c r="B6" s="97" t="s">
        <v>8</v>
      </c>
      <c r="C6" s="101">
        <f>'P&amp;L'!C60</f>
        <v>-1598422.5</v>
      </c>
      <c r="D6" s="101">
        <f>'P&amp;L'!D60</f>
        <v>2375546.28125</v>
      </c>
      <c r="E6" s="101">
        <f>'P&amp;L'!E60</f>
        <v>6162322.0953125</v>
      </c>
      <c r="F6" s="101">
        <f>'P&amp;L'!F60</f>
        <v>9751472.450078126</v>
      </c>
      <c r="G6" s="101">
        <f>'P&amp;L'!G60</f>
        <v>8893520.07258203</v>
      </c>
    </row>
    <row r="7" spans="1:7" ht="12.75">
      <c r="A7" s="96"/>
      <c r="B7" s="97" t="s">
        <v>9</v>
      </c>
      <c r="C7" s="88"/>
      <c r="D7" s="88"/>
      <c r="E7" s="88"/>
      <c r="F7" s="88"/>
      <c r="G7" s="88"/>
    </row>
    <row r="8" spans="1:7" ht="12.75">
      <c r="A8" s="96"/>
      <c r="B8" s="97" t="s">
        <v>10</v>
      </c>
      <c r="C8" s="88"/>
      <c r="D8" s="88"/>
      <c r="E8" s="88"/>
      <c r="F8" s="88"/>
      <c r="G8" s="88"/>
    </row>
    <row r="9" spans="1:7" ht="12.75">
      <c r="A9" s="96"/>
      <c r="B9" s="97" t="s">
        <v>11</v>
      </c>
      <c r="C9" s="88"/>
      <c r="D9" s="88"/>
      <c r="E9" s="88"/>
      <c r="F9" s="88"/>
      <c r="G9" s="88"/>
    </row>
    <row r="10" spans="1:7" ht="12.75">
      <c r="A10" s="96"/>
      <c r="B10" s="97" t="s">
        <v>12</v>
      </c>
      <c r="C10" s="88"/>
      <c r="D10" s="88"/>
      <c r="E10" s="88"/>
      <c r="F10" s="88"/>
      <c r="G10" s="88"/>
    </row>
    <row r="11" spans="1:7" ht="12.75">
      <c r="A11" s="96"/>
      <c r="B11" s="97"/>
      <c r="C11" s="88"/>
      <c r="D11" s="88"/>
      <c r="E11" s="88"/>
      <c r="F11" s="88"/>
      <c r="G11" s="88"/>
    </row>
    <row r="12" spans="1:7" ht="12.75">
      <c r="A12" s="96"/>
      <c r="B12" s="97" t="s">
        <v>13</v>
      </c>
      <c r="C12" s="88"/>
      <c r="D12" s="88"/>
      <c r="E12" s="88"/>
      <c r="F12" s="88"/>
      <c r="G12" s="88"/>
    </row>
    <row r="13" spans="1:7" ht="12.75">
      <c r="A13" s="96"/>
      <c r="B13" s="97" t="s">
        <v>14</v>
      </c>
      <c r="C13" s="88"/>
      <c r="D13" s="88"/>
      <c r="E13" s="88"/>
      <c r="F13" s="88"/>
      <c r="G13" s="88"/>
    </row>
    <row r="14" spans="1:7" ht="12.75">
      <c r="A14" s="102"/>
      <c r="B14" s="103"/>
      <c r="C14" s="101"/>
      <c r="D14" s="101"/>
      <c r="E14" s="101"/>
      <c r="F14" s="101"/>
      <c r="G14" s="101"/>
    </row>
    <row r="15" spans="1:7" ht="12.75">
      <c r="A15" s="96"/>
      <c r="B15" s="97" t="s">
        <v>68</v>
      </c>
      <c r="C15" s="88">
        <v>0</v>
      </c>
      <c r="D15" s="88">
        <f>(Bal!D7-Bal!C7)*-1</f>
        <v>-1928316.6666666665</v>
      </c>
      <c r="E15" s="88">
        <f>(Bal!E7-Bal!D7)*-1</f>
        <v>-1919900</v>
      </c>
      <c r="F15" s="88">
        <f>(Bal!F7-Bal!E7)*-1</f>
        <v>-1987400</v>
      </c>
      <c r="G15" s="88">
        <f>(Bal!G7-Bal!F7)*-1</f>
        <v>-2032400</v>
      </c>
    </row>
    <row r="16" spans="1:7" ht="12.75">
      <c r="A16" s="96"/>
      <c r="B16" s="97" t="s">
        <v>15</v>
      </c>
      <c r="C16" s="88"/>
      <c r="D16" s="88"/>
      <c r="E16" s="88"/>
      <c r="F16" s="88"/>
      <c r="G16" s="88"/>
    </row>
    <row r="17" spans="1:7" ht="12.75">
      <c r="A17" s="96"/>
      <c r="B17" s="97" t="s">
        <v>16</v>
      </c>
      <c r="C17" s="88"/>
      <c r="D17" s="88"/>
      <c r="E17" s="88"/>
      <c r="F17" s="88"/>
      <c r="G17" s="88"/>
    </row>
    <row r="18" spans="1:7" ht="12.75">
      <c r="A18" s="96"/>
      <c r="B18" s="97" t="s">
        <v>69</v>
      </c>
      <c r="C18" s="88">
        <f>Bal!C20</f>
        <v>230202.91666666666</v>
      </c>
      <c r="D18" s="88">
        <f>Bal!D20-Bal!C20</f>
        <v>170576.25000000003</v>
      </c>
      <c r="E18" s="88">
        <f>Bal!E20-Bal!D20</f>
        <v>489595.8333333333</v>
      </c>
      <c r="F18" s="88">
        <f>Bal!F20-Bal!E20</f>
        <v>342808.33333333326</v>
      </c>
      <c r="G18" s="88">
        <f>Bal!G20-Bal!F20</f>
        <v>838412.5</v>
      </c>
    </row>
    <row r="19" spans="1:7" ht="12.75">
      <c r="A19" s="96"/>
      <c r="B19" s="104" t="s">
        <v>17</v>
      </c>
      <c r="C19" s="88"/>
      <c r="D19" s="88"/>
      <c r="E19" s="88"/>
      <c r="F19" s="88"/>
      <c r="G19" s="88"/>
    </row>
    <row r="20" spans="1:7" ht="12.75">
      <c r="A20" s="96"/>
      <c r="B20" s="97" t="s">
        <v>18</v>
      </c>
      <c r="C20" s="88"/>
      <c r="D20" s="88"/>
      <c r="E20" s="88"/>
      <c r="F20" s="88"/>
      <c r="G20" s="88"/>
    </row>
    <row r="21" spans="1:7" ht="12.75">
      <c r="A21" s="96"/>
      <c r="B21" s="97" t="s">
        <v>19</v>
      </c>
      <c r="C21" s="88">
        <v>0</v>
      </c>
      <c r="D21" s="88">
        <f>Bal!D23-Bal!C23</f>
        <v>311520.9869791667</v>
      </c>
      <c r="E21" s="88">
        <f>Bal!E23-Bal!D23</f>
        <v>-35006.53398437507</v>
      </c>
      <c r="F21" s="88">
        <f>Bal!F23-Bal!E23</f>
        <v>161051.61848307296</v>
      </c>
      <c r="G21" s="88">
        <f>Bal!G23-Bal!F23</f>
        <v>-38497.86309277348</v>
      </c>
    </row>
    <row r="22" spans="1:7" ht="12.75">
      <c r="A22" s="96"/>
      <c r="B22" s="97" t="s">
        <v>20</v>
      </c>
      <c r="C22" s="88"/>
      <c r="D22" s="88"/>
      <c r="E22" s="88"/>
      <c r="F22" s="88"/>
      <c r="G22" s="88"/>
    </row>
    <row r="23" spans="1:7" ht="12.75">
      <c r="A23" s="96"/>
      <c r="B23" s="97"/>
      <c r="C23" s="88"/>
      <c r="D23" s="88"/>
      <c r="E23" s="88"/>
      <c r="F23" s="88"/>
      <c r="G23" s="88"/>
    </row>
    <row r="24" spans="1:7" ht="12.75">
      <c r="A24" s="96"/>
      <c r="B24" s="97" t="s">
        <v>21</v>
      </c>
      <c r="C24" s="105">
        <f>SUM(C6:C22)</f>
        <v>-1368219.5833333333</v>
      </c>
      <c r="D24" s="105">
        <f>SUM(D6:D22)</f>
        <v>929326.8515625002</v>
      </c>
      <c r="E24" s="105">
        <f>SUM(E6:E22)</f>
        <v>4697011.394661458</v>
      </c>
      <c r="F24" s="105">
        <f>SUM(F6:F22)</f>
        <v>8267932.401894532</v>
      </c>
      <c r="G24" s="105">
        <f>SUM(G6:G22)</f>
        <v>7661034.709489257</v>
      </c>
    </row>
    <row r="25" spans="1:7" ht="12.75">
      <c r="A25" s="96"/>
      <c r="B25" s="97"/>
      <c r="C25" s="88"/>
      <c r="D25" s="88"/>
      <c r="E25" s="88"/>
      <c r="F25" s="88"/>
      <c r="G25" s="88"/>
    </row>
    <row r="26" spans="1:7" ht="12.75">
      <c r="A26" s="98" t="s">
        <v>22</v>
      </c>
      <c r="B26" s="99"/>
      <c r="C26" s="88"/>
      <c r="D26" s="88"/>
      <c r="E26" s="88"/>
      <c r="F26" s="88"/>
      <c r="G26" s="88"/>
    </row>
    <row r="27" spans="1:7" ht="12.75">
      <c r="A27" s="96"/>
      <c r="B27" s="106" t="s">
        <v>23</v>
      </c>
      <c r="C27" s="88"/>
      <c r="D27" s="88"/>
      <c r="E27" s="88"/>
      <c r="F27" s="88"/>
      <c r="G27" s="88"/>
    </row>
    <row r="28" spans="1:7" ht="12.75">
      <c r="A28" s="96"/>
      <c r="B28" s="106" t="s">
        <v>24</v>
      </c>
      <c r="C28" s="88"/>
      <c r="D28" s="88"/>
      <c r="E28" s="88"/>
      <c r="F28" s="88"/>
      <c r="G28" s="88"/>
    </row>
    <row r="29" spans="1:7" ht="12.75">
      <c r="A29" s="96"/>
      <c r="B29" s="106" t="s">
        <v>25</v>
      </c>
      <c r="C29" s="88"/>
      <c r="D29" s="88"/>
      <c r="E29" s="88"/>
      <c r="F29" s="88"/>
      <c r="G29" s="88"/>
    </row>
    <row r="30" spans="1:7" ht="12.75">
      <c r="A30" s="96"/>
      <c r="B30" s="106" t="s">
        <v>26</v>
      </c>
      <c r="C30" s="88"/>
      <c r="D30" s="88"/>
      <c r="E30" s="88"/>
      <c r="F30" s="88"/>
      <c r="G30" s="88"/>
    </row>
    <row r="31" spans="1:7" ht="12.75">
      <c r="A31" s="96"/>
      <c r="B31" s="106" t="s">
        <v>27</v>
      </c>
      <c r="C31" s="88"/>
      <c r="D31" s="88"/>
      <c r="E31" s="88"/>
      <c r="F31" s="88"/>
      <c r="G31" s="88"/>
    </row>
    <row r="32" spans="1:7" ht="12.75">
      <c r="A32" s="96"/>
      <c r="B32" s="106"/>
      <c r="C32" s="88"/>
      <c r="D32" s="88"/>
      <c r="E32" s="88"/>
      <c r="F32" s="88"/>
      <c r="G32" s="88"/>
    </row>
    <row r="33" spans="1:7" ht="12.75">
      <c r="A33" s="96"/>
      <c r="B33" s="106" t="s">
        <v>28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</row>
    <row r="34" spans="1:7" ht="12.75">
      <c r="A34" s="96"/>
      <c r="B34" s="106"/>
      <c r="C34" s="88"/>
      <c r="D34" s="88"/>
      <c r="E34" s="88"/>
      <c r="F34" s="88"/>
      <c r="G34" s="88"/>
    </row>
    <row r="35" spans="1:7" ht="12.75">
      <c r="A35" s="98" t="s">
        <v>29</v>
      </c>
      <c r="B35" s="106"/>
      <c r="C35" s="88"/>
      <c r="D35" s="88"/>
      <c r="E35" s="88"/>
      <c r="F35" s="88"/>
      <c r="G35" s="88"/>
    </row>
    <row r="36" spans="1:7" ht="12.75">
      <c r="A36" s="96"/>
      <c r="B36" s="107" t="s">
        <v>30</v>
      </c>
      <c r="C36" s="88"/>
      <c r="D36" s="88"/>
      <c r="E36" s="88"/>
      <c r="F36" s="88"/>
      <c r="G36" s="88"/>
    </row>
    <row r="37" spans="1:7" ht="12.75">
      <c r="A37" s="96"/>
      <c r="B37" s="106" t="s">
        <v>31</v>
      </c>
      <c r="C37" s="88"/>
      <c r="D37" s="88"/>
      <c r="E37" s="88"/>
      <c r="F37" s="88"/>
      <c r="G37" s="88"/>
    </row>
    <row r="38" spans="1:7" ht="12.75">
      <c r="A38" s="96"/>
      <c r="B38" s="106" t="s">
        <v>32</v>
      </c>
      <c r="C38" s="88">
        <v>100000</v>
      </c>
      <c r="D38" s="88"/>
      <c r="E38" s="88"/>
      <c r="F38" s="88"/>
      <c r="G38" s="88"/>
    </row>
    <row r="39" spans="1:7" ht="12.75">
      <c r="A39" s="96"/>
      <c r="B39" s="106" t="s">
        <v>33</v>
      </c>
      <c r="C39" s="88">
        <v>5000000</v>
      </c>
      <c r="D39" s="88">
        <v>10000000</v>
      </c>
      <c r="E39" s="88"/>
      <c r="F39" s="88"/>
      <c r="G39" s="88"/>
    </row>
    <row r="40" spans="1:7" ht="12.75">
      <c r="A40" s="96"/>
      <c r="B40" s="106" t="s">
        <v>34</v>
      </c>
      <c r="C40" s="105">
        <f>SUM(C36:C39)</f>
        <v>5100000</v>
      </c>
      <c r="D40" s="105">
        <f>SUM(D36:D39)</f>
        <v>10000000</v>
      </c>
      <c r="E40" s="105">
        <f>SUM(E36:E39)</f>
        <v>0</v>
      </c>
      <c r="F40" s="105">
        <f>SUM(F36:F39)</f>
        <v>0</v>
      </c>
      <c r="G40" s="105">
        <f>SUM(G36:G39)</f>
        <v>0</v>
      </c>
    </row>
    <row r="41" spans="1:7" ht="12.75">
      <c r="A41" s="96"/>
      <c r="B41" s="106"/>
      <c r="C41" s="88"/>
      <c r="D41" s="88"/>
      <c r="E41" s="88"/>
      <c r="F41" s="88"/>
      <c r="G41" s="88"/>
    </row>
    <row r="42" spans="1:7" ht="12.75">
      <c r="A42" s="98" t="s">
        <v>35</v>
      </c>
      <c r="B42" s="106"/>
      <c r="C42" s="105">
        <f>C24+C33+C40</f>
        <v>3731780.416666667</v>
      </c>
      <c r="D42" s="105">
        <f>D24+D33+D40</f>
        <v>10929326.8515625</v>
      </c>
      <c r="E42" s="105">
        <f>E24+E33+E40</f>
        <v>4697011.394661458</v>
      </c>
      <c r="F42" s="105">
        <f>F24+F33+F40</f>
        <v>8267932.401894532</v>
      </c>
      <c r="G42" s="105">
        <f>G24+G33+G40</f>
        <v>7661034.709489257</v>
      </c>
    </row>
    <row r="43" spans="1:7" ht="12.75">
      <c r="A43" s="96"/>
      <c r="B43" s="106"/>
      <c r="C43" s="88"/>
      <c r="D43" s="88"/>
      <c r="E43" s="88"/>
      <c r="F43" s="88"/>
      <c r="G43" s="88"/>
    </row>
    <row r="44" spans="1:7" ht="12.75">
      <c r="A44" s="98" t="s">
        <v>36</v>
      </c>
      <c r="B44" s="106"/>
      <c r="C44" s="88">
        <v>0</v>
      </c>
      <c r="D44" s="88">
        <f>C46</f>
        <v>3731780.416666667</v>
      </c>
      <c r="E44" s="88">
        <f>D46</f>
        <v>14661107.268229168</v>
      </c>
      <c r="F44" s="88">
        <f>E46</f>
        <v>19358118.662890628</v>
      </c>
      <c r="G44" s="88">
        <f>F46</f>
        <v>27626051.06478516</v>
      </c>
    </row>
    <row r="45" spans="1:7" ht="12.75">
      <c r="A45" s="96"/>
      <c r="B45" s="106"/>
      <c r="C45" s="88"/>
      <c r="D45" s="88"/>
      <c r="E45" s="88"/>
      <c r="F45" s="88"/>
      <c r="G45" s="88"/>
    </row>
    <row r="46" spans="1:7" ht="12.75">
      <c r="A46" s="98" t="s">
        <v>37</v>
      </c>
      <c r="B46" s="106"/>
      <c r="C46" s="105">
        <f>C42+C44</f>
        <v>3731780.416666667</v>
      </c>
      <c r="D46" s="105">
        <f>D42+D44</f>
        <v>14661107.268229168</v>
      </c>
      <c r="E46" s="105">
        <f>E42+E44</f>
        <v>19358118.662890628</v>
      </c>
      <c r="F46" s="105">
        <f>F42+F44</f>
        <v>27626051.06478516</v>
      </c>
      <c r="G46" s="105">
        <f>G42+G44</f>
        <v>35287085.774274416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  <oddFooter>&amp;L&amp;B Confidential&amp;B&amp;C&amp;D&amp;RPage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PageLayoutView="0" workbookViewId="0" topLeftCell="B1">
      <selection activeCell="B6" sqref="B6"/>
    </sheetView>
  </sheetViews>
  <sheetFormatPr defaultColWidth="9.140625" defaultRowHeight="12.75"/>
  <cols>
    <col min="1" max="1" width="19.57421875" style="47" customWidth="1"/>
    <col min="2" max="3" width="6.421875" style="47" bestFit="1" customWidth="1"/>
    <col min="4" max="4" width="7.28125" style="47" customWidth="1"/>
    <col min="5" max="5" width="6.421875" style="47" bestFit="1" customWidth="1"/>
    <col min="6" max="6" width="6.8515625" style="47" bestFit="1" customWidth="1"/>
    <col min="7" max="13" width="7.421875" style="47" bestFit="1" customWidth="1"/>
    <col min="14" max="14" width="8.8515625" style="47" bestFit="1" customWidth="1"/>
    <col min="15" max="15" width="4.28125" style="47" bestFit="1" customWidth="1"/>
    <col min="16" max="16" width="21.421875" style="51" customWidth="1"/>
    <col min="17" max="20" width="9.140625" style="47" customWidth="1"/>
    <col min="21" max="21" width="11.421875" style="47" customWidth="1"/>
    <col min="22" max="16384" width="9.140625" style="47" customWidth="1"/>
  </cols>
  <sheetData>
    <row r="1" ht="15.75">
      <c r="A1" s="44" t="s">
        <v>210</v>
      </c>
    </row>
    <row r="2" ht="15.75">
      <c r="A2" s="108" t="s">
        <v>209</v>
      </c>
    </row>
    <row r="3" spans="1:18" s="45" customFormat="1" ht="18.75">
      <c r="A3" s="108" t="s">
        <v>232</v>
      </c>
      <c r="H3" s="109" t="s">
        <v>230</v>
      </c>
      <c r="P3" s="46"/>
      <c r="R3" s="109" t="s">
        <v>231</v>
      </c>
    </row>
    <row r="4" spans="1:18" s="45" customFormat="1" ht="18.75">
      <c r="A4" s="108"/>
      <c r="H4" s="109"/>
      <c r="P4" s="46"/>
      <c r="R4" s="109"/>
    </row>
    <row r="5" spans="2:21" ht="15.75">
      <c r="B5" s="48" t="s">
        <v>233</v>
      </c>
      <c r="C5" s="48" t="s">
        <v>234</v>
      </c>
      <c r="D5" s="48" t="s">
        <v>235</v>
      </c>
      <c r="E5" s="48" t="s">
        <v>236</v>
      </c>
      <c r="F5" s="48" t="s">
        <v>237</v>
      </c>
      <c r="G5" s="48" t="s">
        <v>238</v>
      </c>
      <c r="H5" s="49" t="s">
        <v>239</v>
      </c>
      <c r="I5" s="49" t="s">
        <v>239</v>
      </c>
      <c r="J5" s="49" t="s">
        <v>240</v>
      </c>
      <c r="K5" s="49" t="s">
        <v>241</v>
      </c>
      <c r="L5" s="49" t="s">
        <v>242</v>
      </c>
      <c r="M5" s="49" t="s">
        <v>243</v>
      </c>
      <c r="N5" s="115" t="s">
        <v>244</v>
      </c>
      <c r="O5" s="50" t="s">
        <v>202</v>
      </c>
      <c r="Q5" s="52" t="s">
        <v>166</v>
      </c>
      <c r="R5" s="52" t="s">
        <v>167</v>
      </c>
      <c r="S5" s="52" t="s">
        <v>168</v>
      </c>
      <c r="T5" s="52" t="s">
        <v>169</v>
      </c>
      <c r="U5" s="115" t="s">
        <v>225</v>
      </c>
    </row>
    <row r="6" spans="1:16" ht="12.75">
      <c r="A6" s="47" t="s">
        <v>87</v>
      </c>
      <c r="B6" s="53"/>
      <c r="C6" s="53"/>
      <c r="D6" s="53"/>
      <c r="E6" s="53"/>
      <c r="F6" s="53"/>
      <c r="G6" s="53"/>
      <c r="P6" s="51" t="s">
        <v>87</v>
      </c>
    </row>
    <row r="7" spans="1:21" ht="12.75">
      <c r="A7" s="54" t="s">
        <v>92</v>
      </c>
      <c r="B7" s="55">
        <v>4000</v>
      </c>
      <c r="C7" s="55">
        <v>4000</v>
      </c>
      <c r="D7" s="55">
        <v>4000</v>
      </c>
      <c r="E7" s="55">
        <v>4000</v>
      </c>
      <c r="F7" s="55">
        <v>4000</v>
      </c>
      <c r="G7" s="55">
        <v>6000</v>
      </c>
      <c r="H7" s="54">
        <v>6000</v>
      </c>
      <c r="I7" s="54">
        <v>6000</v>
      </c>
      <c r="J7" s="54">
        <v>6000</v>
      </c>
      <c r="K7" s="54">
        <v>6000</v>
      </c>
      <c r="L7" s="54">
        <v>6000</v>
      </c>
      <c r="M7" s="54">
        <v>6000</v>
      </c>
      <c r="N7" s="54">
        <f>SUM(B7:M7)</f>
        <v>62000</v>
      </c>
      <c r="O7" s="54"/>
      <c r="P7" s="56" t="s">
        <v>92</v>
      </c>
      <c r="Q7" s="47">
        <f>SUM(B7:D7)</f>
        <v>12000</v>
      </c>
      <c r="R7" s="47">
        <f>SUM(E7:G7)</f>
        <v>14000</v>
      </c>
      <c r="S7" s="47">
        <f>SUM(H7:J7)</f>
        <v>18000</v>
      </c>
      <c r="T7" s="47">
        <f>SUM(K7:M7)</f>
        <v>18000</v>
      </c>
      <c r="U7" s="47">
        <f>SUM(Q7:T7)</f>
        <v>62000</v>
      </c>
    </row>
    <row r="8" spans="1:21" ht="12.75">
      <c r="A8" s="54" t="s">
        <v>97</v>
      </c>
      <c r="B8" s="55">
        <v>10000</v>
      </c>
      <c r="C8" s="55">
        <v>10000</v>
      </c>
      <c r="D8" s="55">
        <v>10000</v>
      </c>
      <c r="E8" s="55">
        <v>10000</v>
      </c>
      <c r="F8" s="55">
        <v>10000</v>
      </c>
      <c r="G8" s="55">
        <v>10000</v>
      </c>
      <c r="H8" s="54">
        <v>10000</v>
      </c>
      <c r="I8" s="54">
        <v>10000</v>
      </c>
      <c r="J8" s="54">
        <v>10000</v>
      </c>
      <c r="K8" s="54">
        <v>10000</v>
      </c>
      <c r="L8" s="54">
        <v>10000</v>
      </c>
      <c r="M8" s="54">
        <v>10000</v>
      </c>
      <c r="N8" s="54">
        <f aca="true" t="shared" si="0" ref="N8:N61">SUM(B8:M8)</f>
        <v>120000</v>
      </c>
      <c r="O8" s="54"/>
      <c r="P8" s="56" t="s">
        <v>97</v>
      </c>
      <c r="Q8" s="47">
        <f aca="true" t="shared" si="1" ref="Q8:Q62">SUM(B8:D8)</f>
        <v>30000</v>
      </c>
      <c r="R8" s="47">
        <f aca="true" t="shared" si="2" ref="R8:R62">SUM(E8:G8)</f>
        <v>30000</v>
      </c>
      <c r="S8" s="47">
        <f aca="true" t="shared" si="3" ref="S8:S62">SUM(H8:J8)</f>
        <v>30000</v>
      </c>
      <c r="T8" s="47">
        <f aca="true" t="shared" si="4" ref="T8:T62">SUM(K8:M8)</f>
        <v>30000</v>
      </c>
      <c r="U8" s="47">
        <f aca="true" t="shared" si="5" ref="U8:U62">SUM(Q8:T8)</f>
        <v>120000</v>
      </c>
    </row>
    <row r="9" spans="1:21" ht="12.75">
      <c r="A9" s="54" t="s">
        <v>93</v>
      </c>
      <c r="B9" s="55"/>
      <c r="C9" s="55"/>
      <c r="D9" s="55"/>
      <c r="E9" s="55"/>
      <c r="F9" s="55"/>
      <c r="G9" s="55">
        <v>25000</v>
      </c>
      <c r="H9" s="55">
        <v>25000</v>
      </c>
      <c r="I9" s="55">
        <v>25000</v>
      </c>
      <c r="J9" s="55">
        <v>25000</v>
      </c>
      <c r="K9" s="55">
        <v>25000</v>
      </c>
      <c r="L9" s="55">
        <v>25000</v>
      </c>
      <c r="M9" s="55">
        <v>25000</v>
      </c>
      <c r="N9" s="54">
        <f t="shared" si="0"/>
        <v>175000</v>
      </c>
      <c r="O9" s="54"/>
      <c r="P9" s="56" t="s">
        <v>93</v>
      </c>
      <c r="Q9" s="47">
        <f t="shared" si="1"/>
        <v>0</v>
      </c>
      <c r="R9" s="47">
        <f t="shared" si="2"/>
        <v>25000</v>
      </c>
      <c r="S9" s="47">
        <f t="shared" si="3"/>
        <v>75000</v>
      </c>
      <c r="T9" s="47">
        <f t="shared" si="4"/>
        <v>75000</v>
      </c>
      <c r="U9" s="47">
        <f t="shared" si="5"/>
        <v>175000</v>
      </c>
    </row>
    <row r="10" spans="1:21" ht="12.75">
      <c r="A10" s="54" t="s">
        <v>100</v>
      </c>
      <c r="B10" s="55"/>
      <c r="C10" s="55"/>
      <c r="D10" s="55"/>
      <c r="E10" s="55"/>
      <c r="F10" s="55"/>
      <c r="G10" s="55"/>
      <c r="H10" s="54">
        <v>20000</v>
      </c>
      <c r="I10" s="54">
        <v>20000</v>
      </c>
      <c r="J10" s="54">
        <v>20000</v>
      </c>
      <c r="K10" s="54">
        <v>20000</v>
      </c>
      <c r="L10" s="54">
        <v>20000</v>
      </c>
      <c r="M10" s="54">
        <v>20000</v>
      </c>
      <c r="N10" s="54">
        <f t="shared" si="0"/>
        <v>120000</v>
      </c>
      <c r="O10" s="54"/>
      <c r="P10" s="56" t="s">
        <v>100</v>
      </c>
      <c r="Q10" s="47">
        <f t="shared" si="1"/>
        <v>0</v>
      </c>
      <c r="R10" s="47">
        <f t="shared" si="2"/>
        <v>0</v>
      </c>
      <c r="S10" s="47">
        <f t="shared" si="3"/>
        <v>60000</v>
      </c>
      <c r="T10" s="47">
        <f t="shared" si="4"/>
        <v>60000</v>
      </c>
      <c r="U10" s="47">
        <f t="shared" si="5"/>
        <v>120000</v>
      </c>
    </row>
    <row r="11" spans="1:21" ht="12.75">
      <c r="A11" s="54" t="s">
        <v>105</v>
      </c>
      <c r="B11" s="55">
        <v>4000</v>
      </c>
      <c r="C11" s="55">
        <v>4000</v>
      </c>
      <c r="D11" s="55">
        <v>4000</v>
      </c>
      <c r="E11" s="55">
        <v>4000</v>
      </c>
      <c r="F11" s="55">
        <v>4000</v>
      </c>
      <c r="G11" s="55">
        <v>4500</v>
      </c>
      <c r="H11" s="54">
        <v>4500</v>
      </c>
      <c r="I11" s="54">
        <v>4500</v>
      </c>
      <c r="J11" s="54">
        <v>4500</v>
      </c>
      <c r="K11" s="54">
        <v>4500</v>
      </c>
      <c r="L11" s="54">
        <v>4500</v>
      </c>
      <c r="M11" s="54">
        <v>4500</v>
      </c>
      <c r="N11" s="54">
        <f t="shared" si="0"/>
        <v>51500</v>
      </c>
      <c r="O11" s="54"/>
      <c r="P11" s="56" t="s">
        <v>105</v>
      </c>
      <c r="Q11" s="47">
        <f t="shared" si="1"/>
        <v>12000</v>
      </c>
      <c r="R11" s="47">
        <f t="shared" si="2"/>
        <v>12500</v>
      </c>
      <c r="S11" s="47">
        <f t="shared" si="3"/>
        <v>13500</v>
      </c>
      <c r="T11" s="47">
        <f t="shared" si="4"/>
        <v>13500</v>
      </c>
      <c r="U11" s="47">
        <f t="shared" si="5"/>
        <v>51500</v>
      </c>
    </row>
    <row r="12" spans="1:21" ht="12.75">
      <c r="A12" s="54" t="s">
        <v>106</v>
      </c>
      <c r="B12" s="55">
        <v>3000</v>
      </c>
      <c r="C12" s="55">
        <v>3000</v>
      </c>
      <c r="D12" s="55">
        <v>3000</v>
      </c>
      <c r="E12" s="55">
        <v>3000</v>
      </c>
      <c r="F12" s="55">
        <v>3000</v>
      </c>
      <c r="G12" s="55">
        <v>3500</v>
      </c>
      <c r="H12" s="54">
        <v>3500</v>
      </c>
      <c r="I12" s="54">
        <v>3500</v>
      </c>
      <c r="J12" s="54">
        <v>3500</v>
      </c>
      <c r="K12" s="54">
        <v>3500</v>
      </c>
      <c r="L12" s="54">
        <v>3500</v>
      </c>
      <c r="M12" s="54">
        <v>3500</v>
      </c>
      <c r="N12" s="54">
        <f t="shared" si="0"/>
        <v>39500</v>
      </c>
      <c r="O12" s="54"/>
      <c r="P12" s="56" t="s">
        <v>106</v>
      </c>
      <c r="Q12" s="47">
        <f t="shared" si="1"/>
        <v>9000</v>
      </c>
      <c r="R12" s="47">
        <f t="shared" si="2"/>
        <v>9500</v>
      </c>
      <c r="S12" s="47">
        <f t="shared" si="3"/>
        <v>10500</v>
      </c>
      <c r="T12" s="47">
        <f t="shared" si="4"/>
        <v>10500</v>
      </c>
      <c r="U12" s="47">
        <f t="shared" si="5"/>
        <v>39500</v>
      </c>
    </row>
    <row r="13" spans="1:21" ht="12.75">
      <c r="A13" s="54" t="s">
        <v>107</v>
      </c>
      <c r="B13" s="55">
        <v>2000</v>
      </c>
      <c r="C13" s="55">
        <v>2000</v>
      </c>
      <c r="D13" s="55">
        <v>2000</v>
      </c>
      <c r="E13" s="55">
        <v>2000</v>
      </c>
      <c r="F13" s="55">
        <v>2000</v>
      </c>
      <c r="G13" s="55">
        <v>3000</v>
      </c>
      <c r="H13" s="55">
        <v>3000</v>
      </c>
      <c r="I13" s="55">
        <v>3000</v>
      </c>
      <c r="J13" s="55">
        <v>3000</v>
      </c>
      <c r="K13" s="55">
        <v>3000</v>
      </c>
      <c r="L13" s="55">
        <v>3000</v>
      </c>
      <c r="M13" s="55">
        <v>3000</v>
      </c>
      <c r="N13" s="54">
        <f t="shared" si="0"/>
        <v>31000</v>
      </c>
      <c r="O13" s="54"/>
      <c r="P13" s="56" t="s">
        <v>107</v>
      </c>
      <c r="Q13" s="47">
        <f t="shared" si="1"/>
        <v>6000</v>
      </c>
      <c r="R13" s="47">
        <f t="shared" si="2"/>
        <v>7000</v>
      </c>
      <c r="S13" s="47">
        <f t="shared" si="3"/>
        <v>9000</v>
      </c>
      <c r="T13" s="47">
        <f t="shared" si="4"/>
        <v>9000</v>
      </c>
      <c r="U13" s="47">
        <f t="shared" si="5"/>
        <v>31000</v>
      </c>
    </row>
    <row r="14" spans="1:21" ht="12.75">
      <c r="A14" s="54" t="s">
        <v>146</v>
      </c>
      <c r="B14" s="55"/>
      <c r="C14" s="55"/>
      <c r="D14" s="55"/>
      <c r="E14" s="55"/>
      <c r="F14" s="55"/>
      <c r="G14" s="55">
        <v>10000</v>
      </c>
      <c r="H14" s="55">
        <v>10000</v>
      </c>
      <c r="I14" s="55">
        <v>10000</v>
      </c>
      <c r="J14" s="55">
        <v>10000</v>
      </c>
      <c r="K14" s="55">
        <v>10000</v>
      </c>
      <c r="L14" s="55">
        <v>10000</v>
      </c>
      <c r="M14" s="55">
        <v>10000</v>
      </c>
      <c r="N14" s="54">
        <f t="shared" si="0"/>
        <v>70000</v>
      </c>
      <c r="O14" s="54"/>
      <c r="P14" s="56" t="s">
        <v>146</v>
      </c>
      <c r="Q14" s="47">
        <f t="shared" si="1"/>
        <v>0</v>
      </c>
      <c r="R14" s="47">
        <f t="shared" si="2"/>
        <v>10000</v>
      </c>
      <c r="S14" s="47">
        <f t="shared" si="3"/>
        <v>30000</v>
      </c>
      <c r="T14" s="47">
        <f t="shared" si="4"/>
        <v>30000</v>
      </c>
      <c r="U14" s="47">
        <f t="shared" si="5"/>
        <v>70000</v>
      </c>
    </row>
    <row r="15" spans="1:21" ht="12.75">
      <c r="A15" s="54" t="s">
        <v>147</v>
      </c>
      <c r="B15" s="55"/>
      <c r="C15" s="55"/>
      <c r="D15" s="55"/>
      <c r="E15" s="55"/>
      <c r="F15" s="55"/>
      <c r="G15" s="55"/>
      <c r="H15" s="54">
        <v>10000</v>
      </c>
      <c r="I15" s="54">
        <v>10000</v>
      </c>
      <c r="J15" s="54">
        <v>10000</v>
      </c>
      <c r="K15" s="54">
        <v>10000</v>
      </c>
      <c r="L15" s="54">
        <v>10000</v>
      </c>
      <c r="M15" s="54">
        <v>10000</v>
      </c>
      <c r="N15" s="54">
        <f t="shared" si="0"/>
        <v>60000</v>
      </c>
      <c r="O15" s="54"/>
      <c r="P15" s="56" t="s">
        <v>147</v>
      </c>
      <c r="Q15" s="47">
        <f t="shared" si="1"/>
        <v>0</v>
      </c>
      <c r="R15" s="47">
        <f t="shared" si="2"/>
        <v>0</v>
      </c>
      <c r="S15" s="47">
        <f t="shared" si="3"/>
        <v>30000</v>
      </c>
      <c r="T15" s="47">
        <f t="shared" si="4"/>
        <v>30000</v>
      </c>
      <c r="U15" s="47">
        <f t="shared" si="5"/>
        <v>60000</v>
      </c>
    </row>
    <row r="16" spans="1:21" ht="12.75">
      <c r="A16" s="54" t="s">
        <v>148</v>
      </c>
      <c r="B16" s="55"/>
      <c r="C16" s="55"/>
      <c r="D16" s="55"/>
      <c r="E16" s="55"/>
      <c r="F16" s="55"/>
      <c r="G16" s="55"/>
      <c r="H16" s="54">
        <v>5000</v>
      </c>
      <c r="I16" s="54">
        <v>5000</v>
      </c>
      <c r="J16" s="54">
        <v>5000</v>
      </c>
      <c r="K16" s="54">
        <v>5000</v>
      </c>
      <c r="L16" s="54">
        <v>5000</v>
      </c>
      <c r="M16" s="54">
        <v>5000</v>
      </c>
      <c r="N16" s="54">
        <f t="shared" si="0"/>
        <v>30000</v>
      </c>
      <c r="O16" s="54"/>
      <c r="P16" s="56" t="s">
        <v>148</v>
      </c>
      <c r="Q16" s="47">
        <f t="shared" si="1"/>
        <v>0</v>
      </c>
      <c r="R16" s="47">
        <f t="shared" si="2"/>
        <v>0</v>
      </c>
      <c r="S16" s="47">
        <f t="shared" si="3"/>
        <v>15000</v>
      </c>
      <c r="T16" s="47">
        <f t="shared" si="4"/>
        <v>15000</v>
      </c>
      <c r="U16" s="47">
        <f t="shared" si="5"/>
        <v>30000</v>
      </c>
    </row>
    <row r="17" spans="1:21" ht="12.75">
      <c r="A17" s="58" t="s">
        <v>87</v>
      </c>
      <c r="B17" s="55">
        <f>SUM(B7:B16)</f>
        <v>23000</v>
      </c>
      <c r="C17" s="55">
        <f aca="true" t="shared" si="6" ref="C17:N17">SUM(C7:C16)</f>
        <v>23000</v>
      </c>
      <c r="D17" s="55">
        <f t="shared" si="6"/>
        <v>23000</v>
      </c>
      <c r="E17" s="55">
        <f t="shared" si="6"/>
        <v>23000</v>
      </c>
      <c r="F17" s="55">
        <f t="shared" si="6"/>
        <v>23000</v>
      </c>
      <c r="G17" s="55">
        <f t="shared" si="6"/>
        <v>62000</v>
      </c>
      <c r="H17" s="55">
        <f t="shared" si="6"/>
        <v>97000</v>
      </c>
      <c r="I17" s="55">
        <f t="shared" si="6"/>
        <v>97000</v>
      </c>
      <c r="J17" s="55">
        <f t="shared" si="6"/>
        <v>97000</v>
      </c>
      <c r="K17" s="55">
        <f t="shared" si="6"/>
        <v>97000</v>
      </c>
      <c r="L17" s="55">
        <f t="shared" si="6"/>
        <v>97000</v>
      </c>
      <c r="M17" s="55">
        <f t="shared" si="6"/>
        <v>97000</v>
      </c>
      <c r="N17" s="55">
        <f t="shared" si="6"/>
        <v>759000</v>
      </c>
      <c r="O17" s="55">
        <f>COUNT(N7:N16)</f>
        <v>10</v>
      </c>
      <c r="P17" s="59" t="s">
        <v>87</v>
      </c>
      <c r="Q17" s="47">
        <f t="shared" si="1"/>
        <v>69000</v>
      </c>
      <c r="R17" s="47">
        <f t="shared" si="2"/>
        <v>108000</v>
      </c>
      <c r="S17" s="47">
        <f t="shared" si="3"/>
        <v>291000</v>
      </c>
      <c r="T17" s="47">
        <f t="shared" si="4"/>
        <v>291000</v>
      </c>
      <c r="U17" s="47">
        <f t="shared" si="5"/>
        <v>759000</v>
      </c>
    </row>
    <row r="18" spans="1:16" ht="12.75">
      <c r="A18" s="54"/>
      <c r="B18" s="55"/>
      <c r="C18" s="55"/>
      <c r="D18" s="55"/>
      <c r="E18" s="55"/>
      <c r="F18" s="55"/>
      <c r="G18" s="55"/>
      <c r="H18" s="54"/>
      <c r="I18" s="54"/>
      <c r="J18" s="54"/>
      <c r="K18" s="54"/>
      <c r="L18" s="54"/>
      <c r="M18" s="54"/>
      <c r="N18" s="54"/>
      <c r="O18" s="54"/>
      <c r="P18" s="56"/>
    </row>
    <row r="19" spans="1:16" ht="12.75">
      <c r="A19" s="54" t="s">
        <v>141</v>
      </c>
      <c r="B19" s="55"/>
      <c r="C19" s="55"/>
      <c r="D19" s="55"/>
      <c r="E19" s="55"/>
      <c r="F19" s="55"/>
      <c r="G19" s="55"/>
      <c r="H19" s="54"/>
      <c r="I19" s="54"/>
      <c r="J19" s="54"/>
      <c r="K19" s="54"/>
      <c r="L19" s="54"/>
      <c r="M19" s="54"/>
      <c r="N19" s="54"/>
      <c r="O19" s="54"/>
      <c r="P19" s="56" t="s">
        <v>141</v>
      </c>
    </row>
    <row r="20" spans="1:21" ht="12.75">
      <c r="A20" s="54" t="s">
        <v>144</v>
      </c>
      <c r="B20" s="55"/>
      <c r="C20" s="55"/>
      <c r="D20" s="55"/>
      <c r="E20" s="55"/>
      <c r="F20" s="55"/>
      <c r="G20" s="55"/>
      <c r="H20" s="54">
        <v>12000</v>
      </c>
      <c r="I20" s="54">
        <v>12000</v>
      </c>
      <c r="J20" s="54">
        <v>12000</v>
      </c>
      <c r="K20" s="54">
        <v>12000</v>
      </c>
      <c r="L20" s="54">
        <v>12000</v>
      </c>
      <c r="M20" s="54">
        <v>10000</v>
      </c>
      <c r="N20" s="54">
        <f t="shared" si="0"/>
        <v>70000</v>
      </c>
      <c r="O20" s="54"/>
      <c r="P20" s="56" t="s">
        <v>144</v>
      </c>
      <c r="Q20" s="47">
        <f t="shared" si="1"/>
        <v>0</v>
      </c>
      <c r="R20" s="47">
        <f t="shared" si="2"/>
        <v>0</v>
      </c>
      <c r="S20" s="47">
        <f t="shared" si="3"/>
        <v>36000</v>
      </c>
      <c r="T20" s="47">
        <f t="shared" si="4"/>
        <v>34000</v>
      </c>
      <c r="U20" s="47">
        <f t="shared" si="5"/>
        <v>70000</v>
      </c>
    </row>
    <row r="21" spans="1:21" ht="12.75">
      <c r="A21" s="54" t="s">
        <v>142</v>
      </c>
      <c r="B21" s="55">
        <v>3333</v>
      </c>
      <c r="C21" s="55">
        <v>3333</v>
      </c>
      <c r="D21" s="55">
        <v>3333</v>
      </c>
      <c r="E21" s="55">
        <v>3333</v>
      </c>
      <c r="F21" s="55">
        <v>3333</v>
      </c>
      <c r="G21" s="54">
        <v>5000</v>
      </c>
      <c r="H21" s="54">
        <v>5000</v>
      </c>
      <c r="I21" s="54">
        <v>5000</v>
      </c>
      <c r="J21" s="54">
        <v>5000</v>
      </c>
      <c r="K21" s="54">
        <v>5000</v>
      </c>
      <c r="L21" s="54">
        <v>5000</v>
      </c>
      <c r="M21" s="54">
        <v>5000</v>
      </c>
      <c r="N21" s="54">
        <f t="shared" si="0"/>
        <v>51665</v>
      </c>
      <c r="O21" s="54"/>
      <c r="P21" s="56" t="s">
        <v>142</v>
      </c>
      <c r="Q21" s="47">
        <f t="shared" si="1"/>
        <v>9999</v>
      </c>
      <c r="R21" s="47">
        <f t="shared" si="2"/>
        <v>11666</v>
      </c>
      <c r="S21" s="47">
        <f t="shared" si="3"/>
        <v>15000</v>
      </c>
      <c r="T21" s="47">
        <f t="shared" si="4"/>
        <v>15000</v>
      </c>
      <c r="U21" s="47">
        <f t="shared" si="5"/>
        <v>51665</v>
      </c>
    </row>
    <row r="22" spans="1:21" ht="12.75">
      <c r="A22" s="54" t="s">
        <v>143</v>
      </c>
      <c r="B22" s="55"/>
      <c r="C22" s="55"/>
      <c r="D22" s="55"/>
      <c r="E22" s="55"/>
      <c r="F22" s="55"/>
      <c r="G22" s="55"/>
      <c r="H22" s="54">
        <v>7500</v>
      </c>
      <c r="I22" s="54">
        <v>7500</v>
      </c>
      <c r="J22" s="54">
        <v>7500</v>
      </c>
      <c r="K22" s="54">
        <v>7500</v>
      </c>
      <c r="L22" s="54">
        <v>7500</v>
      </c>
      <c r="M22" s="54">
        <v>7500</v>
      </c>
      <c r="N22" s="54">
        <f t="shared" si="0"/>
        <v>45000</v>
      </c>
      <c r="O22" s="54"/>
      <c r="P22" s="56" t="s">
        <v>143</v>
      </c>
      <c r="Q22" s="47">
        <f t="shared" si="1"/>
        <v>0</v>
      </c>
      <c r="R22" s="47">
        <f t="shared" si="2"/>
        <v>0</v>
      </c>
      <c r="S22" s="47">
        <f t="shared" si="3"/>
        <v>22500</v>
      </c>
      <c r="T22" s="47">
        <f t="shared" si="4"/>
        <v>22500</v>
      </c>
      <c r="U22" s="47">
        <f t="shared" si="5"/>
        <v>45000</v>
      </c>
    </row>
    <row r="23" spans="1:21" ht="12.75">
      <c r="A23" s="54" t="s">
        <v>142</v>
      </c>
      <c r="B23" s="55"/>
      <c r="C23" s="55"/>
      <c r="D23" s="55"/>
      <c r="E23" s="55"/>
      <c r="F23" s="55"/>
      <c r="G23" s="55"/>
      <c r="H23" s="54"/>
      <c r="I23" s="54">
        <v>5000</v>
      </c>
      <c r="J23" s="54">
        <v>5000</v>
      </c>
      <c r="K23" s="54">
        <v>5000</v>
      </c>
      <c r="L23" s="54">
        <v>5000</v>
      </c>
      <c r="M23" s="54">
        <v>5000</v>
      </c>
      <c r="N23" s="54">
        <f t="shared" si="0"/>
        <v>25000</v>
      </c>
      <c r="O23" s="54"/>
      <c r="P23" s="56" t="s">
        <v>142</v>
      </c>
      <c r="Q23" s="47">
        <f t="shared" si="1"/>
        <v>0</v>
      </c>
      <c r="R23" s="47">
        <f t="shared" si="2"/>
        <v>0</v>
      </c>
      <c r="S23" s="47">
        <f t="shared" si="3"/>
        <v>10000</v>
      </c>
      <c r="T23" s="47">
        <f t="shared" si="4"/>
        <v>15000</v>
      </c>
      <c r="U23" s="47">
        <f t="shared" si="5"/>
        <v>25000</v>
      </c>
    </row>
    <row r="24" spans="1:21" ht="12.75">
      <c r="A24" s="54" t="s">
        <v>104</v>
      </c>
      <c r="B24" s="55">
        <v>4200</v>
      </c>
      <c r="C24" s="55">
        <v>4200</v>
      </c>
      <c r="D24" s="55">
        <v>4200</v>
      </c>
      <c r="E24" s="55">
        <v>4200</v>
      </c>
      <c r="F24" s="55">
        <v>4200</v>
      </c>
      <c r="G24" s="55">
        <v>4200</v>
      </c>
      <c r="H24" s="55">
        <v>4200</v>
      </c>
      <c r="I24" s="55">
        <v>4200</v>
      </c>
      <c r="J24" s="55">
        <v>4200</v>
      </c>
      <c r="K24" s="55">
        <v>4200</v>
      </c>
      <c r="L24" s="55">
        <v>4200</v>
      </c>
      <c r="M24" s="55">
        <v>4200</v>
      </c>
      <c r="N24" s="54">
        <f t="shared" si="0"/>
        <v>50400</v>
      </c>
      <c r="O24" s="54"/>
      <c r="P24" s="56" t="s">
        <v>104</v>
      </c>
      <c r="Q24" s="47">
        <f t="shared" si="1"/>
        <v>12600</v>
      </c>
      <c r="R24" s="47">
        <f t="shared" si="2"/>
        <v>12600</v>
      </c>
      <c r="S24" s="47">
        <f t="shared" si="3"/>
        <v>12600</v>
      </c>
      <c r="T24" s="47">
        <f t="shared" si="4"/>
        <v>12600</v>
      </c>
      <c r="U24" s="47">
        <f t="shared" si="5"/>
        <v>50400</v>
      </c>
    </row>
    <row r="25" spans="1:21" ht="12.75">
      <c r="A25" s="54" t="s">
        <v>104</v>
      </c>
      <c r="B25" s="55">
        <v>3000</v>
      </c>
      <c r="C25" s="55">
        <v>3000</v>
      </c>
      <c r="D25" s="55">
        <v>3000</v>
      </c>
      <c r="E25" s="55">
        <v>3000</v>
      </c>
      <c r="F25" s="55">
        <v>3000</v>
      </c>
      <c r="G25" s="55">
        <v>4000</v>
      </c>
      <c r="H25" s="54">
        <v>4000</v>
      </c>
      <c r="I25" s="54">
        <v>4000</v>
      </c>
      <c r="J25" s="54">
        <v>4000</v>
      </c>
      <c r="K25" s="54">
        <v>4000</v>
      </c>
      <c r="L25" s="54">
        <v>4000</v>
      </c>
      <c r="M25" s="54">
        <v>4000</v>
      </c>
      <c r="N25" s="54">
        <f t="shared" si="0"/>
        <v>43000</v>
      </c>
      <c r="O25" s="54"/>
      <c r="P25" s="56" t="s">
        <v>104</v>
      </c>
      <c r="Q25" s="47">
        <f t="shared" si="1"/>
        <v>9000</v>
      </c>
      <c r="R25" s="47">
        <f t="shared" si="2"/>
        <v>10000</v>
      </c>
      <c r="S25" s="47">
        <f t="shared" si="3"/>
        <v>12000</v>
      </c>
      <c r="T25" s="47">
        <f t="shared" si="4"/>
        <v>12000</v>
      </c>
      <c r="U25" s="47">
        <f t="shared" si="5"/>
        <v>43000</v>
      </c>
    </row>
    <row r="26" spans="1:21" ht="12.75">
      <c r="A26" s="54" t="s">
        <v>104</v>
      </c>
      <c r="B26" s="55">
        <v>3000</v>
      </c>
      <c r="C26" s="55">
        <v>3000</v>
      </c>
      <c r="D26" s="55">
        <v>3000</v>
      </c>
      <c r="E26" s="55">
        <v>3000</v>
      </c>
      <c r="F26" s="55">
        <v>3000</v>
      </c>
      <c r="G26" s="55">
        <v>4000</v>
      </c>
      <c r="H26" s="54">
        <v>4000</v>
      </c>
      <c r="I26" s="54">
        <v>4000</v>
      </c>
      <c r="J26" s="54">
        <v>4000</v>
      </c>
      <c r="K26" s="54">
        <v>4000</v>
      </c>
      <c r="L26" s="54">
        <v>4000</v>
      </c>
      <c r="M26" s="54">
        <v>4000</v>
      </c>
      <c r="N26" s="54">
        <f t="shared" si="0"/>
        <v>43000</v>
      </c>
      <c r="O26" s="54"/>
      <c r="P26" s="56" t="s">
        <v>104</v>
      </c>
      <c r="Q26" s="47">
        <f t="shared" si="1"/>
        <v>9000</v>
      </c>
      <c r="R26" s="47">
        <f t="shared" si="2"/>
        <v>10000</v>
      </c>
      <c r="S26" s="47">
        <f t="shared" si="3"/>
        <v>12000</v>
      </c>
      <c r="T26" s="47">
        <f t="shared" si="4"/>
        <v>12000</v>
      </c>
      <c r="U26" s="47">
        <f t="shared" si="5"/>
        <v>43000</v>
      </c>
    </row>
    <row r="27" spans="1:21" ht="12.75">
      <c r="A27" s="60" t="s">
        <v>141</v>
      </c>
      <c r="B27" s="55">
        <f>SUM(B20:B26)</f>
        <v>13533</v>
      </c>
      <c r="C27" s="55">
        <f aca="true" t="shared" si="7" ref="C27:N27">SUM(C20:C26)</f>
        <v>13533</v>
      </c>
      <c r="D27" s="55">
        <f t="shared" si="7"/>
        <v>13533</v>
      </c>
      <c r="E27" s="55">
        <f t="shared" si="7"/>
        <v>13533</v>
      </c>
      <c r="F27" s="55">
        <f t="shared" si="7"/>
        <v>13533</v>
      </c>
      <c r="G27" s="55">
        <f t="shared" si="7"/>
        <v>17200</v>
      </c>
      <c r="H27" s="55">
        <f t="shared" si="7"/>
        <v>36700</v>
      </c>
      <c r="I27" s="55">
        <f t="shared" si="7"/>
        <v>41700</v>
      </c>
      <c r="J27" s="55">
        <f t="shared" si="7"/>
        <v>41700</v>
      </c>
      <c r="K27" s="55">
        <f t="shared" si="7"/>
        <v>41700</v>
      </c>
      <c r="L27" s="55">
        <f t="shared" si="7"/>
        <v>41700</v>
      </c>
      <c r="M27" s="55">
        <f t="shared" si="7"/>
        <v>39700</v>
      </c>
      <c r="N27" s="55">
        <f t="shared" si="7"/>
        <v>328065</v>
      </c>
      <c r="O27" s="55">
        <f>COUNT(N20:N26)</f>
        <v>7</v>
      </c>
      <c r="P27" s="61" t="s">
        <v>141</v>
      </c>
      <c r="Q27" s="47">
        <f t="shared" si="1"/>
        <v>40599</v>
      </c>
      <c r="R27" s="47">
        <f t="shared" si="2"/>
        <v>44266</v>
      </c>
      <c r="S27" s="47">
        <f t="shared" si="3"/>
        <v>120100</v>
      </c>
      <c r="T27" s="47">
        <f t="shared" si="4"/>
        <v>123100</v>
      </c>
      <c r="U27" s="47">
        <f t="shared" si="5"/>
        <v>328065</v>
      </c>
    </row>
    <row r="28" spans="1:16" ht="12.75">
      <c r="A28" s="54"/>
      <c r="B28" s="55"/>
      <c r="C28" s="55"/>
      <c r="D28" s="55"/>
      <c r="E28" s="55"/>
      <c r="F28" s="55"/>
      <c r="G28" s="55"/>
      <c r="H28" s="54"/>
      <c r="I28" s="54"/>
      <c r="J28" s="54"/>
      <c r="K28" s="54"/>
      <c r="L28" s="54"/>
      <c r="M28" s="54"/>
      <c r="N28" s="54"/>
      <c r="O28" s="54"/>
      <c r="P28" s="56"/>
    </row>
    <row r="29" spans="1:16" ht="12.75">
      <c r="A29" s="54" t="s">
        <v>74</v>
      </c>
      <c r="B29" s="55"/>
      <c r="C29" s="55"/>
      <c r="D29" s="55"/>
      <c r="E29" s="55"/>
      <c r="F29" s="55"/>
      <c r="G29" s="55"/>
      <c r="H29" s="54"/>
      <c r="I29" s="54"/>
      <c r="J29" s="54"/>
      <c r="K29" s="54"/>
      <c r="L29" s="54"/>
      <c r="M29" s="54"/>
      <c r="N29" s="54"/>
      <c r="O29" s="54"/>
      <c r="P29" s="56" t="s">
        <v>74</v>
      </c>
    </row>
    <row r="30" spans="1:21" ht="12.75">
      <c r="A30" s="54" t="s">
        <v>94</v>
      </c>
      <c r="B30" s="55">
        <v>2816</v>
      </c>
      <c r="C30" s="55">
        <v>2816</v>
      </c>
      <c r="D30" s="55">
        <v>2816</v>
      </c>
      <c r="E30" s="55">
        <v>2816</v>
      </c>
      <c r="F30" s="55">
        <v>2816</v>
      </c>
      <c r="G30" s="55">
        <v>20000</v>
      </c>
      <c r="H30" s="54">
        <v>20000</v>
      </c>
      <c r="I30" s="54">
        <v>20000</v>
      </c>
      <c r="J30" s="54">
        <v>20000</v>
      </c>
      <c r="K30" s="54">
        <v>20000</v>
      </c>
      <c r="L30" s="54">
        <v>20000</v>
      </c>
      <c r="M30" s="54">
        <v>20000</v>
      </c>
      <c r="N30" s="54">
        <f t="shared" si="0"/>
        <v>154080</v>
      </c>
      <c r="O30" s="54"/>
      <c r="P30" s="56" t="s">
        <v>94</v>
      </c>
      <c r="Q30" s="47">
        <f t="shared" si="1"/>
        <v>8448</v>
      </c>
      <c r="R30" s="47">
        <f t="shared" si="2"/>
        <v>25632</v>
      </c>
      <c r="S30" s="47">
        <f t="shared" si="3"/>
        <v>60000</v>
      </c>
      <c r="T30" s="47">
        <f t="shared" si="4"/>
        <v>60000</v>
      </c>
      <c r="U30" s="47">
        <f t="shared" si="5"/>
        <v>154080</v>
      </c>
    </row>
    <row r="31" spans="1:21" ht="12.75">
      <c r="A31" s="54" t="s">
        <v>113</v>
      </c>
      <c r="B31" s="55"/>
      <c r="C31" s="55"/>
      <c r="D31" s="55"/>
      <c r="E31" s="55"/>
      <c r="F31" s="55"/>
      <c r="G31" s="55"/>
      <c r="H31" s="54"/>
      <c r="I31" s="54">
        <v>3500</v>
      </c>
      <c r="J31" s="54">
        <v>3500</v>
      </c>
      <c r="K31" s="54">
        <v>3500</v>
      </c>
      <c r="L31" s="54">
        <v>3500</v>
      </c>
      <c r="M31" s="54">
        <v>3500</v>
      </c>
      <c r="N31" s="54">
        <f t="shared" si="0"/>
        <v>17500</v>
      </c>
      <c r="O31" s="54"/>
      <c r="P31" s="56" t="s">
        <v>113</v>
      </c>
      <c r="Q31" s="47">
        <f t="shared" si="1"/>
        <v>0</v>
      </c>
      <c r="R31" s="47">
        <f t="shared" si="2"/>
        <v>0</v>
      </c>
      <c r="S31" s="47">
        <f t="shared" si="3"/>
        <v>7000</v>
      </c>
      <c r="T31" s="47">
        <f t="shared" si="4"/>
        <v>10500</v>
      </c>
      <c r="U31" s="47">
        <f t="shared" si="5"/>
        <v>17500</v>
      </c>
    </row>
    <row r="32" spans="1:21" ht="12.75">
      <c r="A32" s="54" t="s">
        <v>108</v>
      </c>
      <c r="B32" s="55"/>
      <c r="C32" s="55"/>
      <c r="D32" s="55"/>
      <c r="E32" s="55"/>
      <c r="F32" s="55"/>
      <c r="G32" s="55"/>
      <c r="H32" s="55">
        <v>20000</v>
      </c>
      <c r="I32" s="55">
        <v>20000</v>
      </c>
      <c r="J32" s="55">
        <v>20000</v>
      </c>
      <c r="K32" s="55">
        <v>20000</v>
      </c>
      <c r="L32" s="55">
        <v>20000</v>
      </c>
      <c r="M32" s="55">
        <v>20000</v>
      </c>
      <c r="N32" s="54">
        <f t="shared" si="0"/>
        <v>120000</v>
      </c>
      <c r="O32" s="54"/>
      <c r="P32" s="56" t="s">
        <v>108</v>
      </c>
      <c r="Q32" s="47">
        <f t="shared" si="1"/>
        <v>0</v>
      </c>
      <c r="R32" s="47">
        <f t="shared" si="2"/>
        <v>0</v>
      </c>
      <c r="S32" s="47">
        <f t="shared" si="3"/>
        <v>60000</v>
      </c>
      <c r="T32" s="47">
        <f t="shared" si="4"/>
        <v>60000</v>
      </c>
      <c r="U32" s="47">
        <f t="shared" si="5"/>
        <v>120000</v>
      </c>
    </row>
    <row r="33" spans="1:21" ht="12.75">
      <c r="A33" s="54" t="s">
        <v>108</v>
      </c>
      <c r="B33" s="55"/>
      <c r="C33" s="55"/>
      <c r="D33" s="55"/>
      <c r="E33" s="55"/>
      <c r="F33" s="55"/>
      <c r="G33" s="55"/>
      <c r="H33" s="54"/>
      <c r="I33" s="55">
        <v>20000</v>
      </c>
      <c r="J33" s="55">
        <v>20000</v>
      </c>
      <c r="K33" s="55">
        <v>20000</v>
      </c>
      <c r="L33" s="55">
        <v>20000</v>
      </c>
      <c r="M33" s="55">
        <v>20000</v>
      </c>
      <c r="N33" s="54">
        <f t="shared" si="0"/>
        <v>100000</v>
      </c>
      <c r="O33" s="54"/>
      <c r="P33" s="56" t="s">
        <v>108</v>
      </c>
      <c r="Q33" s="47">
        <f t="shared" si="1"/>
        <v>0</v>
      </c>
      <c r="R33" s="47">
        <f t="shared" si="2"/>
        <v>0</v>
      </c>
      <c r="S33" s="47">
        <f t="shared" si="3"/>
        <v>40000</v>
      </c>
      <c r="T33" s="47">
        <f t="shared" si="4"/>
        <v>60000</v>
      </c>
      <c r="U33" s="47">
        <f t="shared" si="5"/>
        <v>100000</v>
      </c>
    </row>
    <row r="34" spans="1:21" ht="12.75">
      <c r="A34" s="54" t="s">
        <v>91</v>
      </c>
      <c r="B34" s="55"/>
      <c r="C34" s="55"/>
      <c r="D34" s="55"/>
      <c r="E34" s="55"/>
      <c r="F34" s="55"/>
      <c r="G34" s="55"/>
      <c r="H34" s="54"/>
      <c r="I34" s="54">
        <v>10000</v>
      </c>
      <c r="J34" s="54">
        <v>10000</v>
      </c>
      <c r="K34" s="54">
        <v>10000</v>
      </c>
      <c r="L34" s="54">
        <v>10000</v>
      </c>
      <c r="M34" s="54">
        <v>10000</v>
      </c>
      <c r="N34" s="54">
        <f t="shared" si="0"/>
        <v>50000</v>
      </c>
      <c r="O34" s="54"/>
      <c r="P34" s="56" t="s">
        <v>91</v>
      </c>
      <c r="Q34" s="47">
        <f t="shared" si="1"/>
        <v>0</v>
      </c>
      <c r="R34" s="47">
        <f t="shared" si="2"/>
        <v>0</v>
      </c>
      <c r="S34" s="47">
        <f t="shared" si="3"/>
        <v>20000</v>
      </c>
      <c r="T34" s="47">
        <f t="shared" si="4"/>
        <v>30000</v>
      </c>
      <c r="U34" s="47">
        <f t="shared" si="5"/>
        <v>50000</v>
      </c>
    </row>
    <row r="35" spans="1:21" ht="12.75">
      <c r="A35" s="54" t="s">
        <v>109</v>
      </c>
      <c r="B35" s="55"/>
      <c r="C35" s="55"/>
      <c r="D35" s="55"/>
      <c r="E35" s="55"/>
      <c r="F35" s="55"/>
      <c r="G35" s="55"/>
      <c r="H35" s="54"/>
      <c r="I35" s="54"/>
      <c r="J35" s="54">
        <v>15000</v>
      </c>
      <c r="K35" s="54">
        <v>15000</v>
      </c>
      <c r="L35" s="54">
        <v>15000</v>
      </c>
      <c r="M35" s="54">
        <v>15000</v>
      </c>
      <c r="N35" s="54">
        <f t="shared" si="0"/>
        <v>60000</v>
      </c>
      <c r="O35" s="54"/>
      <c r="P35" s="56" t="s">
        <v>109</v>
      </c>
      <c r="Q35" s="47">
        <f t="shared" si="1"/>
        <v>0</v>
      </c>
      <c r="R35" s="47">
        <f t="shared" si="2"/>
        <v>0</v>
      </c>
      <c r="S35" s="47">
        <f t="shared" si="3"/>
        <v>15000</v>
      </c>
      <c r="T35" s="47">
        <f t="shared" si="4"/>
        <v>45000</v>
      </c>
      <c r="U35" s="47">
        <f t="shared" si="5"/>
        <v>60000</v>
      </c>
    </row>
    <row r="36" spans="1:21" ht="12.75">
      <c r="A36" s="54" t="s">
        <v>91</v>
      </c>
      <c r="B36" s="55"/>
      <c r="C36" s="55"/>
      <c r="D36" s="55"/>
      <c r="E36" s="55"/>
      <c r="F36" s="55"/>
      <c r="G36" s="55"/>
      <c r="H36" s="54"/>
      <c r="I36" s="54"/>
      <c r="J36" s="54">
        <v>10000</v>
      </c>
      <c r="K36" s="54">
        <v>10000</v>
      </c>
      <c r="L36" s="54">
        <v>10000</v>
      </c>
      <c r="M36" s="54">
        <v>10000</v>
      </c>
      <c r="N36" s="54">
        <f t="shared" si="0"/>
        <v>40000</v>
      </c>
      <c r="O36" s="54"/>
      <c r="P36" s="56" t="s">
        <v>91</v>
      </c>
      <c r="Q36" s="47">
        <f t="shared" si="1"/>
        <v>0</v>
      </c>
      <c r="R36" s="47">
        <f t="shared" si="2"/>
        <v>0</v>
      </c>
      <c r="S36" s="47">
        <f t="shared" si="3"/>
        <v>10000</v>
      </c>
      <c r="T36" s="47">
        <f t="shared" si="4"/>
        <v>30000</v>
      </c>
      <c r="U36" s="47">
        <f t="shared" si="5"/>
        <v>40000</v>
      </c>
    </row>
    <row r="37" spans="1:21" ht="12.75">
      <c r="A37" s="54" t="s">
        <v>109</v>
      </c>
      <c r="B37" s="55"/>
      <c r="C37" s="55"/>
      <c r="D37" s="55"/>
      <c r="E37" s="55"/>
      <c r="F37" s="55"/>
      <c r="G37" s="55"/>
      <c r="H37" s="54"/>
      <c r="I37" s="54"/>
      <c r="J37" s="54">
        <v>15000</v>
      </c>
      <c r="K37" s="54">
        <v>15000</v>
      </c>
      <c r="L37" s="54">
        <v>15000</v>
      </c>
      <c r="M37" s="54">
        <v>15000</v>
      </c>
      <c r="N37" s="54">
        <f t="shared" si="0"/>
        <v>60000</v>
      </c>
      <c r="O37" s="54"/>
      <c r="P37" s="56" t="s">
        <v>109</v>
      </c>
      <c r="Q37" s="47">
        <f t="shared" si="1"/>
        <v>0</v>
      </c>
      <c r="R37" s="47">
        <f t="shared" si="2"/>
        <v>0</v>
      </c>
      <c r="S37" s="47">
        <f t="shared" si="3"/>
        <v>15000</v>
      </c>
      <c r="T37" s="47">
        <f t="shared" si="4"/>
        <v>45000</v>
      </c>
      <c r="U37" s="47">
        <f t="shared" si="5"/>
        <v>60000</v>
      </c>
    </row>
    <row r="38" spans="1:21" ht="12.75">
      <c r="A38" s="54" t="s">
        <v>91</v>
      </c>
      <c r="B38" s="55"/>
      <c r="C38" s="55"/>
      <c r="D38" s="55"/>
      <c r="E38" s="55"/>
      <c r="F38" s="55"/>
      <c r="G38" s="55"/>
      <c r="H38" s="54"/>
      <c r="I38" s="54"/>
      <c r="J38" s="54">
        <v>10000</v>
      </c>
      <c r="K38" s="54">
        <v>10000</v>
      </c>
      <c r="L38" s="54">
        <v>10000</v>
      </c>
      <c r="M38" s="54">
        <v>10000</v>
      </c>
      <c r="N38" s="54">
        <f t="shared" si="0"/>
        <v>40000</v>
      </c>
      <c r="O38" s="54"/>
      <c r="P38" s="56" t="s">
        <v>91</v>
      </c>
      <c r="Q38" s="47">
        <f t="shared" si="1"/>
        <v>0</v>
      </c>
      <c r="R38" s="47">
        <f t="shared" si="2"/>
        <v>0</v>
      </c>
      <c r="S38" s="47">
        <f t="shared" si="3"/>
        <v>10000</v>
      </c>
      <c r="T38" s="47">
        <f t="shared" si="4"/>
        <v>30000</v>
      </c>
      <c r="U38" s="47">
        <f t="shared" si="5"/>
        <v>40000</v>
      </c>
    </row>
    <row r="39" spans="1:21" ht="12.75">
      <c r="A39" s="54" t="s">
        <v>109</v>
      </c>
      <c r="B39" s="55"/>
      <c r="C39" s="55"/>
      <c r="D39" s="55"/>
      <c r="E39" s="55"/>
      <c r="F39" s="55"/>
      <c r="G39" s="55"/>
      <c r="H39" s="54"/>
      <c r="I39" s="54"/>
      <c r="J39" s="54"/>
      <c r="K39" s="54">
        <v>15000</v>
      </c>
      <c r="L39" s="54">
        <v>15000</v>
      </c>
      <c r="M39" s="54">
        <v>15000</v>
      </c>
      <c r="N39" s="54">
        <f t="shared" si="0"/>
        <v>45000</v>
      </c>
      <c r="O39" s="54"/>
      <c r="P39" s="56" t="s">
        <v>109</v>
      </c>
      <c r="Q39" s="47">
        <f t="shared" si="1"/>
        <v>0</v>
      </c>
      <c r="R39" s="47">
        <f t="shared" si="2"/>
        <v>0</v>
      </c>
      <c r="S39" s="47">
        <f t="shared" si="3"/>
        <v>0</v>
      </c>
      <c r="T39" s="47">
        <f t="shared" si="4"/>
        <v>45000</v>
      </c>
      <c r="U39" s="47">
        <f t="shared" si="5"/>
        <v>45000</v>
      </c>
    </row>
    <row r="40" spans="1:21" ht="12.75">
      <c r="A40" s="54" t="s">
        <v>91</v>
      </c>
      <c r="B40" s="55"/>
      <c r="C40" s="55"/>
      <c r="D40" s="55"/>
      <c r="E40" s="55"/>
      <c r="F40" s="55"/>
      <c r="G40" s="55"/>
      <c r="H40" s="54"/>
      <c r="I40" s="54"/>
      <c r="J40" s="54"/>
      <c r="K40" s="54">
        <v>10000</v>
      </c>
      <c r="L40" s="54">
        <v>10000</v>
      </c>
      <c r="M40" s="54">
        <v>10000</v>
      </c>
      <c r="N40" s="54">
        <f t="shared" si="0"/>
        <v>30000</v>
      </c>
      <c r="O40" s="54"/>
      <c r="P40" s="56" t="s">
        <v>91</v>
      </c>
      <c r="Q40" s="47">
        <f t="shared" si="1"/>
        <v>0</v>
      </c>
      <c r="R40" s="47">
        <f t="shared" si="2"/>
        <v>0</v>
      </c>
      <c r="S40" s="47">
        <f t="shared" si="3"/>
        <v>0</v>
      </c>
      <c r="T40" s="47">
        <f t="shared" si="4"/>
        <v>30000</v>
      </c>
      <c r="U40" s="47">
        <f t="shared" si="5"/>
        <v>30000</v>
      </c>
    </row>
    <row r="41" spans="1:21" ht="12.75">
      <c r="A41" s="54" t="s">
        <v>109</v>
      </c>
      <c r="B41" s="55"/>
      <c r="C41" s="55"/>
      <c r="D41" s="55"/>
      <c r="E41" s="55"/>
      <c r="F41" s="55"/>
      <c r="G41" s="55"/>
      <c r="H41" s="54"/>
      <c r="I41" s="54"/>
      <c r="J41" s="54"/>
      <c r="K41" s="54">
        <v>15000</v>
      </c>
      <c r="L41" s="54">
        <v>15000</v>
      </c>
      <c r="M41" s="54">
        <v>15000</v>
      </c>
      <c r="N41" s="54">
        <f t="shared" si="0"/>
        <v>45000</v>
      </c>
      <c r="O41" s="54"/>
      <c r="P41" s="56" t="s">
        <v>109</v>
      </c>
      <c r="Q41" s="47">
        <f t="shared" si="1"/>
        <v>0</v>
      </c>
      <c r="R41" s="47">
        <f t="shared" si="2"/>
        <v>0</v>
      </c>
      <c r="S41" s="47">
        <f t="shared" si="3"/>
        <v>0</v>
      </c>
      <c r="T41" s="47">
        <f t="shared" si="4"/>
        <v>45000</v>
      </c>
      <c r="U41" s="47">
        <f t="shared" si="5"/>
        <v>45000</v>
      </c>
    </row>
    <row r="42" spans="1:21" ht="12.75">
      <c r="A42" s="54" t="s">
        <v>91</v>
      </c>
      <c r="B42" s="55"/>
      <c r="C42" s="55"/>
      <c r="D42" s="55"/>
      <c r="E42" s="55"/>
      <c r="F42" s="55"/>
      <c r="G42" s="55"/>
      <c r="H42" s="54"/>
      <c r="I42" s="54"/>
      <c r="J42" s="54"/>
      <c r="K42" s="54"/>
      <c r="L42" s="54">
        <v>10000</v>
      </c>
      <c r="M42" s="54">
        <v>10000</v>
      </c>
      <c r="N42" s="54">
        <f t="shared" si="0"/>
        <v>20000</v>
      </c>
      <c r="O42" s="54"/>
      <c r="P42" s="56" t="s">
        <v>91</v>
      </c>
      <c r="Q42" s="47">
        <f t="shared" si="1"/>
        <v>0</v>
      </c>
      <c r="R42" s="47">
        <f t="shared" si="2"/>
        <v>0</v>
      </c>
      <c r="S42" s="47">
        <f t="shared" si="3"/>
        <v>0</v>
      </c>
      <c r="T42" s="47">
        <f t="shared" si="4"/>
        <v>20000</v>
      </c>
      <c r="U42" s="47">
        <f t="shared" si="5"/>
        <v>20000</v>
      </c>
    </row>
    <row r="43" spans="1:21" ht="12.75">
      <c r="A43" s="54" t="s">
        <v>109</v>
      </c>
      <c r="B43" s="55"/>
      <c r="C43" s="55"/>
      <c r="D43" s="55"/>
      <c r="E43" s="55"/>
      <c r="F43" s="55"/>
      <c r="G43" s="55"/>
      <c r="H43" s="54"/>
      <c r="I43" s="54"/>
      <c r="J43" s="54"/>
      <c r="K43" s="54"/>
      <c r="L43" s="54">
        <v>15000</v>
      </c>
      <c r="M43" s="54">
        <v>15000</v>
      </c>
      <c r="N43" s="54">
        <f t="shared" si="0"/>
        <v>30000</v>
      </c>
      <c r="O43" s="54"/>
      <c r="P43" s="56" t="s">
        <v>109</v>
      </c>
      <c r="Q43" s="47">
        <f t="shared" si="1"/>
        <v>0</v>
      </c>
      <c r="R43" s="47">
        <f t="shared" si="2"/>
        <v>0</v>
      </c>
      <c r="S43" s="47">
        <f t="shared" si="3"/>
        <v>0</v>
      </c>
      <c r="T43" s="47">
        <f t="shared" si="4"/>
        <v>30000</v>
      </c>
      <c r="U43" s="47">
        <f t="shared" si="5"/>
        <v>30000</v>
      </c>
    </row>
    <row r="44" spans="1:21" ht="12.75">
      <c r="A44" s="54" t="s">
        <v>109</v>
      </c>
      <c r="B44" s="55"/>
      <c r="C44" s="55"/>
      <c r="D44" s="55"/>
      <c r="E44" s="55"/>
      <c r="F44" s="55"/>
      <c r="G44" s="55"/>
      <c r="H44" s="54"/>
      <c r="I44" s="54"/>
      <c r="J44" s="54"/>
      <c r="K44" s="54"/>
      <c r="L44" s="54"/>
      <c r="M44" s="54">
        <v>15000</v>
      </c>
      <c r="N44" s="54">
        <f t="shared" si="0"/>
        <v>15000</v>
      </c>
      <c r="O44" s="54"/>
      <c r="P44" s="56" t="s">
        <v>109</v>
      </c>
      <c r="Q44" s="47">
        <f t="shared" si="1"/>
        <v>0</v>
      </c>
      <c r="R44" s="47">
        <f t="shared" si="2"/>
        <v>0</v>
      </c>
      <c r="S44" s="47">
        <f t="shared" si="3"/>
        <v>0</v>
      </c>
      <c r="T44" s="47">
        <f t="shared" si="4"/>
        <v>15000</v>
      </c>
      <c r="U44" s="47">
        <f t="shared" si="5"/>
        <v>15000</v>
      </c>
    </row>
    <row r="45" spans="1:21" ht="12.75">
      <c r="A45" s="60" t="s">
        <v>74</v>
      </c>
      <c r="B45" s="55">
        <f>SUM(B30:B44)</f>
        <v>2816</v>
      </c>
      <c r="C45" s="55">
        <f aca="true" t="shared" si="8" ref="C45:N45">SUM(C30:C44)</f>
        <v>2816</v>
      </c>
      <c r="D45" s="55">
        <f t="shared" si="8"/>
        <v>2816</v>
      </c>
      <c r="E45" s="55">
        <f t="shared" si="8"/>
        <v>2816</v>
      </c>
      <c r="F45" s="55">
        <f t="shared" si="8"/>
        <v>2816</v>
      </c>
      <c r="G45" s="55">
        <f t="shared" si="8"/>
        <v>20000</v>
      </c>
      <c r="H45" s="55">
        <f t="shared" si="8"/>
        <v>40000</v>
      </c>
      <c r="I45" s="55">
        <f t="shared" si="8"/>
        <v>73500</v>
      </c>
      <c r="J45" s="55">
        <f t="shared" si="8"/>
        <v>123500</v>
      </c>
      <c r="K45" s="55">
        <f t="shared" si="8"/>
        <v>163500</v>
      </c>
      <c r="L45" s="55">
        <f t="shared" si="8"/>
        <v>188500</v>
      </c>
      <c r="M45" s="55">
        <f t="shared" si="8"/>
        <v>203500</v>
      </c>
      <c r="N45" s="55">
        <f t="shared" si="8"/>
        <v>826580</v>
      </c>
      <c r="O45" s="55">
        <f>COUNT(N30:N44)</f>
        <v>15</v>
      </c>
      <c r="P45" s="61" t="s">
        <v>74</v>
      </c>
      <c r="Q45" s="47">
        <f t="shared" si="1"/>
        <v>8448</v>
      </c>
      <c r="R45" s="47">
        <f t="shared" si="2"/>
        <v>25632</v>
      </c>
      <c r="S45" s="47">
        <f t="shared" si="3"/>
        <v>237000</v>
      </c>
      <c r="T45" s="47">
        <f t="shared" si="4"/>
        <v>555500</v>
      </c>
      <c r="U45" s="47">
        <f t="shared" si="5"/>
        <v>826580</v>
      </c>
    </row>
    <row r="46" spans="1:16" ht="12.75">
      <c r="A46" s="54"/>
      <c r="B46" s="55"/>
      <c r="C46" s="55"/>
      <c r="D46" s="55"/>
      <c r="E46" s="55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6"/>
    </row>
    <row r="47" spans="1:16" ht="12.75">
      <c r="A47" s="54" t="s">
        <v>112</v>
      </c>
      <c r="B47" s="55"/>
      <c r="C47" s="55"/>
      <c r="D47" s="55"/>
      <c r="E47" s="55"/>
      <c r="F47" s="55"/>
      <c r="G47" s="55"/>
      <c r="H47" s="54"/>
      <c r="I47" s="54"/>
      <c r="J47" s="54"/>
      <c r="K47" s="54"/>
      <c r="L47" s="54"/>
      <c r="M47" s="54"/>
      <c r="N47" s="54"/>
      <c r="O47" s="54"/>
      <c r="P47" s="56" t="s">
        <v>112</v>
      </c>
    </row>
    <row r="48" spans="1:21" ht="12.75">
      <c r="A48" s="54" t="s">
        <v>96</v>
      </c>
      <c r="B48" s="55"/>
      <c r="C48" s="55"/>
      <c r="D48" s="55"/>
      <c r="E48" s="55"/>
      <c r="F48" s="55"/>
      <c r="G48" s="55"/>
      <c r="H48" s="54"/>
      <c r="I48" s="54">
        <v>20000</v>
      </c>
      <c r="J48" s="54">
        <v>20000</v>
      </c>
      <c r="K48" s="54">
        <v>20000</v>
      </c>
      <c r="L48" s="54">
        <v>20000</v>
      </c>
      <c r="M48" s="54">
        <v>20000</v>
      </c>
      <c r="N48" s="54">
        <f t="shared" si="0"/>
        <v>100000</v>
      </c>
      <c r="O48" s="54"/>
      <c r="P48" s="56" t="s">
        <v>96</v>
      </c>
      <c r="Q48" s="47">
        <f t="shared" si="1"/>
        <v>0</v>
      </c>
      <c r="R48" s="47">
        <f t="shared" si="2"/>
        <v>0</v>
      </c>
      <c r="S48" s="47">
        <f t="shared" si="3"/>
        <v>40000</v>
      </c>
      <c r="T48" s="47">
        <f t="shared" si="4"/>
        <v>60000</v>
      </c>
      <c r="U48" s="47">
        <f t="shared" si="5"/>
        <v>100000</v>
      </c>
    </row>
    <row r="49" spans="1:21" ht="12.75">
      <c r="A49" s="54" t="s">
        <v>107</v>
      </c>
      <c r="B49" s="55"/>
      <c r="C49" s="55"/>
      <c r="D49" s="55"/>
      <c r="E49" s="55"/>
      <c r="F49" s="55"/>
      <c r="G49" s="55"/>
      <c r="H49" s="54"/>
      <c r="I49" s="54"/>
      <c r="J49" s="54">
        <v>4000</v>
      </c>
      <c r="K49" s="54">
        <v>4000</v>
      </c>
      <c r="L49" s="54">
        <v>4000</v>
      </c>
      <c r="M49" s="54">
        <v>4000</v>
      </c>
      <c r="N49" s="54">
        <f t="shared" si="0"/>
        <v>16000</v>
      </c>
      <c r="O49" s="54"/>
      <c r="P49" s="56" t="s">
        <v>107</v>
      </c>
      <c r="Q49" s="47">
        <f t="shared" si="1"/>
        <v>0</v>
      </c>
      <c r="R49" s="47">
        <f t="shared" si="2"/>
        <v>0</v>
      </c>
      <c r="S49" s="47">
        <f t="shared" si="3"/>
        <v>4000</v>
      </c>
      <c r="T49" s="47">
        <f t="shared" si="4"/>
        <v>12000</v>
      </c>
      <c r="U49" s="47">
        <f t="shared" si="5"/>
        <v>16000</v>
      </c>
    </row>
    <row r="50" spans="1:21" ht="12.75">
      <c r="A50" s="54" t="s">
        <v>110</v>
      </c>
      <c r="B50" s="55"/>
      <c r="C50" s="55"/>
      <c r="D50" s="55"/>
      <c r="E50" s="55"/>
      <c r="F50" s="55"/>
      <c r="G50" s="55"/>
      <c r="H50" s="54"/>
      <c r="I50" s="54"/>
      <c r="J50" s="54">
        <v>5000</v>
      </c>
      <c r="K50" s="54">
        <v>5000</v>
      </c>
      <c r="L50" s="54">
        <v>5000</v>
      </c>
      <c r="M50" s="54">
        <v>5000</v>
      </c>
      <c r="N50" s="54">
        <f t="shared" si="0"/>
        <v>20000</v>
      </c>
      <c r="O50" s="54"/>
      <c r="P50" s="56" t="s">
        <v>110</v>
      </c>
      <c r="Q50" s="47">
        <f t="shared" si="1"/>
        <v>0</v>
      </c>
      <c r="R50" s="47">
        <f t="shared" si="2"/>
        <v>0</v>
      </c>
      <c r="S50" s="47">
        <f t="shared" si="3"/>
        <v>5000</v>
      </c>
      <c r="T50" s="47">
        <f t="shared" si="4"/>
        <v>15000</v>
      </c>
      <c r="U50" s="47">
        <f t="shared" si="5"/>
        <v>20000</v>
      </c>
    </row>
    <row r="51" spans="1:21" ht="12.75">
      <c r="A51" s="54" t="s">
        <v>162</v>
      </c>
      <c r="B51" s="55"/>
      <c r="C51" s="55"/>
      <c r="D51" s="55"/>
      <c r="E51" s="55"/>
      <c r="F51" s="55"/>
      <c r="G51" s="55"/>
      <c r="H51" s="54"/>
      <c r="I51" s="54"/>
      <c r="J51" s="54">
        <v>7000</v>
      </c>
      <c r="K51" s="54">
        <v>7000</v>
      </c>
      <c r="L51" s="54">
        <v>7000</v>
      </c>
      <c r="M51" s="54">
        <v>7000</v>
      </c>
      <c r="N51" s="54">
        <f t="shared" si="0"/>
        <v>28000</v>
      </c>
      <c r="O51" s="54"/>
      <c r="P51" s="56" t="s">
        <v>162</v>
      </c>
      <c r="Q51" s="47">
        <f t="shared" si="1"/>
        <v>0</v>
      </c>
      <c r="R51" s="47">
        <f t="shared" si="2"/>
        <v>0</v>
      </c>
      <c r="S51" s="47">
        <f t="shared" si="3"/>
        <v>7000</v>
      </c>
      <c r="T51" s="47">
        <f t="shared" si="4"/>
        <v>21000</v>
      </c>
      <c r="U51" s="47">
        <f t="shared" si="5"/>
        <v>28000</v>
      </c>
    </row>
    <row r="52" spans="1:21" ht="12.75">
      <c r="A52" s="54" t="s">
        <v>111</v>
      </c>
      <c r="B52" s="55"/>
      <c r="C52" s="55"/>
      <c r="D52" s="55"/>
      <c r="E52" s="55"/>
      <c r="F52" s="55"/>
      <c r="G52" s="55"/>
      <c r="H52" s="54"/>
      <c r="I52" s="54"/>
      <c r="J52" s="54"/>
      <c r="K52" s="54">
        <v>7000</v>
      </c>
      <c r="L52" s="54">
        <v>7000</v>
      </c>
      <c r="M52" s="54">
        <v>7000</v>
      </c>
      <c r="N52" s="54">
        <f t="shared" si="0"/>
        <v>21000</v>
      </c>
      <c r="O52" s="54"/>
      <c r="P52" s="56" t="s">
        <v>111</v>
      </c>
      <c r="Q52" s="47">
        <f t="shared" si="1"/>
        <v>0</v>
      </c>
      <c r="R52" s="47">
        <f t="shared" si="2"/>
        <v>0</v>
      </c>
      <c r="S52" s="47">
        <f t="shared" si="3"/>
        <v>0</v>
      </c>
      <c r="T52" s="47">
        <f t="shared" si="4"/>
        <v>21000</v>
      </c>
      <c r="U52" s="47">
        <f t="shared" si="5"/>
        <v>21000</v>
      </c>
    </row>
    <row r="53" spans="1:21" ht="12.75">
      <c r="A53" s="54" t="s">
        <v>111</v>
      </c>
      <c r="B53" s="55"/>
      <c r="C53" s="55"/>
      <c r="D53" s="55"/>
      <c r="E53" s="55"/>
      <c r="F53" s="55"/>
      <c r="G53" s="55"/>
      <c r="H53" s="54"/>
      <c r="I53" s="54"/>
      <c r="J53" s="54"/>
      <c r="K53" s="54"/>
      <c r="L53" s="54">
        <v>7000</v>
      </c>
      <c r="M53" s="54">
        <v>7000</v>
      </c>
      <c r="N53" s="54">
        <f t="shared" si="0"/>
        <v>14000</v>
      </c>
      <c r="O53" s="54"/>
      <c r="P53" s="56" t="s">
        <v>111</v>
      </c>
      <c r="Q53" s="47">
        <f t="shared" si="1"/>
        <v>0</v>
      </c>
      <c r="R53" s="47">
        <f t="shared" si="2"/>
        <v>0</v>
      </c>
      <c r="S53" s="47">
        <f t="shared" si="3"/>
        <v>0</v>
      </c>
      <c r="T53" s="47">
        <f t="shared" si="4"/>
        <v>14000</v>
      </c>
      <c r="U53" s="47">
        <f t="shared" si="5"/>
        <v>14000</v>
      </c>
    </row>
    <row r="54" spans="1:21" ht="12.75">
      <c r="A54" s="54" t="s">
        <v>89</v>
      </c>
      <c r="B54" s="55"/>
      <c r="C54" s="55"/>
      <c r="D54" s="55"/>
      <c r="E54" s="55"/>
      <c r="F54" s="55"/>
      <c r="G54" s="55"/>
      <c r="H54" s="54"/>
      <c r="I54" s="54"/>
      <c r="J54" s="54"/>
      <c r="K54" s="54">
        <v>5000</v>
      </c>
      <c r="L54" s="54">
        <v>5000</v>
      </c>
      <c r="M54" s="54">
        <v>5000</v>
      </c>
      <c r="N54" s="54">
        <f t="shared" si="0"/>
        <v>15000</v>
      </c>
      <c r="O54" s="54"/>
      <c r="P54" s="56" t="s">
        <v>89</v>
      </c>
      <c r="Q54" s="47">
        <f t="shared" si="1"/>
        <v>0</v>
      </c>
      <c r="R54" s="47">
        <f t="shared" si="2"/>
        <v>0</v>
      </c>
      <c r="S54" s="47">
        <f t="shared" si="3"/>
        <v>0</v>
      </c>
      <c r="T54" s="47">
        <f t="shared" si="4"/>
        <v>15000</v>
      </c>
      <c r="U54" s="47">
        <f t="shared" si="5"/>
        <v>15000</v>
      </c>
    </row>
    <row r="55" spans="1:21" ht="12.75">
      <c r="A55" s="60" t="s">
        <v>112</v>
      </c>
      <c r="B55" s="55">
        <f>SUM(B48:B54)</f>
        <v>0</v>
      </c>
      <c r="C55" s="55">
        <f aca="true" t="shared" si="9" ref="C55:N55">SUM(C48:C54)</f>
        <v>0</v>
      </c>
      <c r="D55" s="55">
        <f t="shared" si="9"/>
        <v>0</v>
      </c>
      <c r="E55" s="55">
        <f t="shared" si="9"/>
        <v>0</v>
      </c>
      <c r="F55" s="55">
        <f t="shared" si="9"/>
        <v>0</v>
      </c>
      <c r="G55" s="55">
        <f t="shared" si="9"/>
        <v>0</v>
      </c>
      <c r="H55" s="55">
        <f t="shared" si="9"/>
        <v>0</v>
      </c>
      <c r="I55" s="55">
        <f t="shared" si="9"/>
        <v>20000</v>
      </c>
      <c r="J55" s="55">
        <f t="shared" si="9"/>
        <v>36000</v>
      </c>
      <c r="K55" s="55">
        <f t="shared" si="9"/>
        <v>48000</v>
      </c>
      <c r="L55" s="55">
        <f t="shared" si="9"/>
        <v>55000</v>
      </c>
      <c r="M55" s="55">
        <f t="shared" si="9"/>
        <v>55000</v>
      </c>
      <c r="N55" s="55">
        <f t="shared" si="9"/>
        <v>214000</v>
      </c>
      <c r="O55" s="55">
        <f>COUNT(N48:N54)</f>
        <v>7</v>
      </c>
      <c r="P55" s="61" t="s">
        <v>112</v>
      </c>
      <c r="Q55" s="47">
        <f t="shared" si="1"/>
        <v>0</v>
      </c>
      <c r="R55" s="47">
        <f t="shared" si="2"/>
        <v>0</v>
      </c>
      <c r="S55" s="47">
        <f t="shared" si="3"/>
        <v>56000</v>
      </c>
      <c r="T55" s="47">
        <f t="shared" si="4"/>
        <v>158000</v>
      </c>
      <c r="U55" s="47">
        <f t="shared" si="5"/>
        <v>214000</v>
      </c>
    </row>
    <row r="56" spans="1:16" ht="12.75">
      <c r="A56" s="54"/>
      <c r="B56" s="55"/>
      <c r="C56" s="55"/>
      <c r="D56" s="55"/>
      <c r="E56" s="55"/>
      <c r="F56" s="55"/>
      <c r="G56" s="55"/>
      <c r="H56" s="54"/>
      <c r="I56" s="54"/>
      <c r="J56" s="54"/>
      <c r="K56" s="54"/>
      <c r="L56" s="54"/>
      <c r="M56" s="54"/>
      <c r="N56" s="54"/>
      <c r="O56" s="54"/>
      <c r="P56" s="56"/>
    </row>
    <row r="57" spans="1:16" ht="12.75">
      <c r="A57" s="54" t="s">
        <v>119</v>
      </c>
      <c r="B57" s="55"/>
      <c r="C57" s="55"/>
      <c r="D57" s="55"/>
      <c r="E57" s="55"/>
      <c r="F57" s="55"/>
      <c r="G57" s="55"/>
      <c r="H57" s="54"/>
      <c r="I57" s="54"/>
      <c r="J57" s="54"/>
      <c r="K57" s="54"/>
      <c r="L57" s="54"/>
      <c r="M57" s="54"/>
      <c r="N57" s="54"/>
      <c r="O57" s="54"/>
      <c r="P57" s="56" t="s">
        <v>119</v>
      </c>
    </row>
    <row r="58" spans="1:21" ht="12.75">
      <c r="A58" s="54" t="s">
        <v>120</v>
      </c>
      <c r="B58" s="55"/>
      <c r="C58" s="55"/>
      <c r="D58" s="55"/>
      <c r="E58" s="55"/>
      <c r="F58" s="55"/>
      <c r="G58" s="55"/>
      <c r="H58" s="54">
        <v>10000</v>
      </c>
      <c r="I58" s="54">
        <v>10000</v>
      </c>
      <c r="J58" s="54">
        <v>10000</v>
      </c>
      <c r="K58" s="54">
        <v>10000</v>
      </c>
      <c r="L58" s="54">
        <v>10000</v>
      </c>
      <c r="M58" s="54">
        <v>10000</v>
      </c>
      <c r="N58" s="54">
        <f t="shared" si="0"/>
        <v>60000</v>
      </c>
      <c r="O58" s="54"/>
      <c r="P58" s="56" t="s">
        <v>120</v>
      </c>
      <c r="Q58" s="47">
        <f t="shared" si="1"/>
        <v>0</v>
      </c>
      <c r="R58" s="47">
        <f t="shared" si="2"/>
        <v>0</v>
      </c>
      <c r="S58" s="47">
        <f t="shared" si="3"/>
        <v>30000</v>
      </c>
      <c r="T58" s="47">
        <f t="shared" si="4"/>
        <v>30000</v>
      </c>
      <c r="U58" s="47">
        <f t="shared" si="5"/>
        <v>60000</v>
      </c>
    </row>
    <row r="59" spans="1:21" ht="12.75">
      <c r="A59" s="54" t="s">
        <v>121</v>
      </c>
      <c r="B59" s="55"/>
      <c r="C59" s="55"/>
      <c r="D59" s="55"/>
      <c r="E59" s="55"/>
      <c r="F59" s="55"/>
      <c r="G59" s="55"/>
      <c r="H59" s="54"/>
      <c r="I59" s="54">
        <v>6000</v>
      </c>
      <c r="J59" s="54">
        <v>6000</v>
      </c>
      <c r="K59" s="54">
        <v>6000</v>
      </c>
      <c r="L59" s="54">
        <v>6000</v>
      </c>
      <c r="M59" s="54">
        <v>6000</v>
      </c>
      <c r="N59" s="54">
        <f t="shared" si="0"/>
        <v>30000</v>
      </c>
      <c r="O59" s="54"/>
      <c r="P59" s="56" t="s">
        <v>121</v>
      </c>
      <c r="Q59" s="47">
        <f t="shared" si="1"/>
        <v>0</v>
      </c>
      <c r="R59" s="47">
        <f t="shared" si="2"/>
        <v>0</v>
      </c>
      <c r="S59" s="47">
        <f t="shared" si="3"/>
        <v>12000</v>
      </c>
      <c r="T59" s="47">
        <f t="shared" si="4"/>
        <v>18000</v>
      </c>
      <c r="U59" s="47">
        <f t="shared" si="5"/>
        <v>30000</v>
      </c>
    </row>
    <row r="60" spans="1:21" ht="12.75">
      <c r="A60" s="54" t="s">
        <v>121</v>
      </c>
      <c r="B60" s="55"/>
      <c r="C60" s="55"/>
      <c r="D60" s="55"/>
      <c r="E60" s="55"/>
      <c r="F60" s="55"/>
      <c r="G60" s="55"/>
      <c r="H60" s="54"/>
      <c r="I60" s="54">
        <v>6000</v>
      </c>
      <c r="J60" s="54">
        <v>6000</v>
      </c>
      <c r="K60" s="54">
        <v>6000</v>
      </c>
      <c r="L60" s="54">
        <v>6000</v>
      </c>
      <c r="M60" s="54">
        <v>6000</v>
      </c>
      <c r="N60" s="54">
        <f t="shared" si="0"/>
        <v>30000</v>
      </c>
      <c r="O60" s="54"/>
      <c r="P60" s="56" t="s">
        <v>121</v>
      </c>
      <c r="Q60" s="47">
        <f t="shared" si="1"/>
        <v>0</v>
      </c>
      <c r="R60" s="47">
        <f t="shared" si="2"/>
        <v>0</v>
      </c>
      <c r="S60" s="47">
        <f t="shared" si="3"/>
        <v>12000</v>
      </c>
      <c r="T60" s="47">
        <f t="shared" si="4"/>
        <v>18000</v>
      </c>
      <c r="U60" s="47">
        <f t="shared" si="5"/>
        <v>30000</v>
      </c>
    </row>
    <row r="61" spans="1:21" ht="12.75">
      <c r="A61" s="54" t="s">
        <v>121</v>
      </c>
      <c r="B61" s="55"/>
      <c r="C61" s="55"/>
      <c r="D61" s="55"/>
      <c r="E61" s="55"/>
      <c r="F61" s="55"/>
      <c r="G61" s="55"/>
      <c r="H61" s="54"/>
      <c r="I61" s="54"/>
      <c r="J61" s="54">
        <v>6000</v>
      </c>
      <c r="K61" s="54">
        <v>6000</v>
      </c>
      <c r="L61" s="54">
        <v>6000</v>
      </c>
      <c r="M61" s="54">
        <v>6000</v>
      </c>
      <c r="N61" s="54">
        <f t="shared" si="0"/>
        <v>24000</v>
      </c>
      <c r="O61" s="54"/>
      <c r="P61" s="56" t="s">
        <v>121</v>
      </c>
      <c r="Q61" s="47">
        <f t="shared" si="1"/>
        <v>0</v>
      </c>
      <c r="R61" s="47">
        <f t="shared" si="2"/>
        <v>0</v>
      </c>
      <c r="S61" s="47">
        <f t="shared" si="3"/>
        <v>6000</v>
      </c>
      <c r="T61" s="47">
        <f t="shared" si="4"/>
        <v>18000</v>
      </c>
      <c r="U61" s="47">
        <f t="shared" si="5"/>
        <v>24000</v>
      </c>
    </row>
    <row r="62" spans="1:21" ht="12.75">
      <c r="A62" s="60" t="s">
        <v>119</v>
      </c>
      <c r="B62" s="55">
        <f>SUM(B58:B61)</f>
        <v>0</v>
      </c>
      <c r="C62" s="55">
        <f aca="true" t="shared" si="10" ref="C62:N62">SUM(C58:C61)</f>
        <v>0</v>
      </c>
      <c r="D62" s="55">
        <f t="shared" si="10"/>
        <v>0</v>
      </c>
      <c r="E62" s="55">
        <f t="shared" si="10"/>
        <v>0</v>
      </c>
      <c r="F62" s="55">
        <f t="shared" si="10"/>
        <v>0</v>
      </c>
      <c r="G62" s="55">
        <f t="shared" si="10"/>
        <v>0</v>
      </c>
      <c r="H62" s="55">
        <f t="shared" si="10"/>
        <v>10000</v>
      </c>
      <c r="I62" s="55">
        <f t="shared" si="10"/>
        <v>22000</v>
      </c>
      <c r="J62" s="55">
        <f t="shared" si="10"/>
        <v>28000</v>
      </c>
      <c r="K62" s="55">
        <f t="shared" si="10"/>
        <v>28000</v>
      </c>
      <c r="L62" s="55">
        <f t="shared" si="10"/>
        <v>28000</v>
      </c>
      <c r="M62" s="55">
        <f t="shared" si="10"/>
        <v>28000</v>
      </c>
      <c r="N62" s="55">
        <f t="shared" si="10"/>
        <v>144000</v>
      </c>
      <c r="O62" s="55">
        <f>COUNT(N58:N61)</f>
        <v>4</v>
      </c>
      <c r="P62" s="61" t="s">
        <v>119</v>
      </c>
      <c r="Q62" s="47">
        <f t="shared" si="1"/>
        <v>0</v>
      </c>
      <c r="R62" s="47">
        <f t="shared" si="2"/>
        <v>0</v>
      </c>
      <c r="S62" s="47">
        <f t="shared" si="3"/>
        <v>60000</v>
      </c>
      <c r="T62" s="47">
        <f t="shared" si="4"/>
        <v>84000</v>
      </c>
      <c r="U62" s="47">
        <f t="shared" si="5"/>
        <v>144000</v>
      </c>
    </row>
    <row r="63" spans="1:16" ht="12.75">
      <c r="A63" s="54"/>
      <c r="B63" s="55"/>
      <c r="C63" s="55"/>
      <c r="D63" s="55"/>
      <c r="E63" s="55"/>
      <c r="F63" s="55"/>
      <c r="G63" s="55"/>
      <c r="H63" s="54"/>
      <c r="I63" s="54"/>
      <c r="J63" s="54"/>
      <c r="K63" s="54"/>
      <c r="L63" s="54"/>
      <c r="M63" s="54"/>
      <c r="N63" s="54"/>
      <c r="O63" s="54"/>
      <c r="P63" s="56"/>
    </row>
    <row r="64" spans="1:16" ht="12.75">
      <c r="A64" s="54" t="s">
        <v>88</v>
      </c>
      <c r="O64" s="54"/>
      <c r="P64" s="56" t="s">
        <v>88</v>
      </c>
    </row>
    <row r="65" spans="1:21" ht="12.75">
      <c r="A65" s="54" t="s">
        <v>95</v>
      </c>
      <c r="B65" s="55"/>
      <c r="C65" s="55"/>
      <c r="D65" s="55"/>
      <c r="E65" s="55"/>
      <c r="F65" s="55"/>
      <c r="G65" s="55"/>
      <c r="H65" s="54"/>
      <c r="I65" s="54">
        <v>20000</v>
      </c>
      <c r="J65" s="54">
        <v>20000</v>
      </c>
      <c r="K65" s="47">
        <v>20000</v>
      </c>
      <c r="L65" s="47">
        <v>20000</v>
      </c>
      <c r="M65" s="47">
        <v>20000</v>
      </c>
      <c r="N65" s="54">
        <f aca="true" t="shared" si="11" ref="N65:N72">SUM(B65:M65)</f>
        <v>100000</v>
      </c>
      <c r="O65" s="54"/>
      <c r="P65" s="56" t="s">
        <v>95</v>
      </c>
      <c r="Q65" s="47">
        <f aca="true" t="shared" si="12" ref="Q65:Q83">SUM(B65:D65)</f>
        <v>0</v>
      </c>
      <c r="R65" s="47">
        <f aca="true" t="shared" si="13" ref="R65:R83">SUM(E65:G65)</f>
        <v>0</v>
      </c>
      <c r="S65" s="47">
        <f aca="true" t="shared" si="14" ref="S65:S83">SUM(H65:J65)</f>
        <v>40000</v>
      </c>
      <c r="T65" s="47">
        <f aca="true" t="shared" si="15" ref="T65:T83">SUM(K65:M65)</f>
        <v>60000</v>
      </c>
      <c r="U65" s="47">
        <f aca="true" t="shared" si="16" ref="U65:U82">SUM(Q65:T65)</f>
        <v>100000</v>
      </c>
    </row>
    <row r="66" spans="1:21" ht="12.75">
      <c r="A66" s="54" t="s">
        <v>98</v>
      </c>
      <c r="B66" s="55">
        <v>6000</v>
      </c>
      <c r="C66" s="55">
        <v>6000</v>
      </c>
      <c r="D66" s="55">
        <v>6000</v>
      </c>
      <c r="E66" s="55">
        <v>6000</v>
      </c>
      <c r="F66" s="55">
        <v>6000</v>
      </c>
      <c r="G66" s="55">
        <v>10000</v>
      </c>
      <c r="H66" s="54">
        <v>10000</v>
      </c>
      <c r="I66" s="54">
        <v>10000</v>
      </c>
      <c r="J66" s="54">
        <v>10000</v>
      </c>
      <c r="K66" s="54">
        <v>10000</v>
      </c>
      <c r="L66" s="54">
        <v>10000</v>
      </c>
      <c r="M66" s="54">
        <v>10000</v>
      </c>
      <c r="N66" s="54">
        <f t="shared" si="11"/>
        <v>100000</v>
      </c>
      <c r="O66" s="54"/>
      <c r="P66" s="56" t="s">
        <v>98</v>
      </c>
      <c r="Q66" s="47">
        <f t="shared" si="12"/>
        <v>18000</v>
      </c>
      <c r="R66" s="47">
        <f t="shared" si="13"/>
        <v>22000</v>
      </c>
      <c r="S66" s="47">
        <f t="shared" si="14"/>
        <v>30000</v>
      </c>
      <c r="T66" s="47">
        <f t="shared" si="15"/>
        <v>30000</v>
      </c>
      <c r="U66" s="47">
        <f t="shared" si="16"/>
        <v>100000</v>
      </c>
    </row>
    <row r="67" spans="1:21" ht="12.75">
      <c r="A67" s="54" t="s">
        <v>101</v>
      </c>
      <c r="B67" s="55"/>
      <c r="C67" s="55"/>
      <c r="D67" s="55"/>
      <c r="E67" s="55"/>
      <c r="F67" s="55"/>
      <c r="G67" s="55">
        <v>10000</v>
      </c>
      <c r="H67" s="54">
        <v>10000</v>
      </c>
      <c r="I67" s="54">
        <v>10000</v>
      </c>
      <c r="J67" s="54">
        <v>10000</v>
      </c>
      <c r="K67" s="54">
        <v>10000</v>
      </c>
      <c r="L67" s="54">
        <v>10000</v>
      </c>
      <c r="M67" s="54">
        <v>10000</v>
      </c>
      <c r="N67" s="54">
        <f t="shared" si="11"/>
        <v>70000</v>
      </c>
      <c r="O67" s="54"/>
      <c r="P67" s="56" t="s">
        <v>101</v>
      </c>
      <c r="Q67" s="47">
        <f t="shared" si="12"/>
        <v>0</v>
      </c>
      <c r="R67" s="47">
        <f t="shared" si="13"/>
        <v>10000</v>
      </c>
      <c r="S67" s="47">
        <f t="shared" si="14"/>
        <v>30000</v>
      </c>
      <c r="T67" s="47">
        <f t="shared" si="15"/>
        <v>30000</v>
      </c>
      <c r="U67" s="47">
        <f t="shared" si="16"/>
        <v>70000</v>
      </c>
    </row>
    <row r="68" spans="1:21" ht="12.75">
      <c r="A68" s="54" t="s">
        <v>101</v>
      </c>
      <c r="B68" s="55"/>
      <c r="C68" s="55"/>
      <c r="D68" s="55"/>
      <c r="E68" s="55"/>
      <c r="F68" s="55"/>
      <c r="G68" s="55"/>
      <c r="H68" s="54"/>
      <c r="I68" s="54"/>
      <c r="J68" s="54"/>
      <c r="K68" s="54">
        <v>10000</v>
      </c>
      <c r="L68" s="54">
        <v>10000</v>
      </c>
      <c r="M68" s="54">
        <v>10000</v>
      </c>
      <c r="N68" s="54">
        <f t="shared" si="11"/>
        <v>30000</v>
      </c>
      <c r="O68" s="54"/>
      <c r="P68" s="56" t="s">
        <v>101</v>
      </c>
      <c r="Q68" s="47">
        <f t="shared" si="12"/>
        <v>0</v>
      </c>
      <c r="R68" s="47">
        <f t="shared" si="13"/>
        <v>0</v>
      </c>
      <c r="S68" s="47">
        <f t="shared" si="14"/>
        <v>0</v>
      </c>
      <c r="T68" s="47">
        <f t="shared" si="15"/>
        <v>30000</v>
      </c>
      <c r="U68" s="47">
        <f t="shared" si="16"/>
        <v>30000</v>
      </c>
    </row>
    <row r="69" spans="1:21" ht="12.75">
      <c r="A69" s="54" t="s">
        <v>99</v>
      </c>
      <c r="B69" s="55">
        <v>4333</v>
      </c>
      <c r="C69" s="55">
        <v>4333</v>
      </c>
      <c r="D69" s="55">
        <v>4333</v>
      </c>
      <c r="E69" s="55">
        <v>4333</v>
      </c>
      <c r="F69" s="55">
        <v>4333</v>
      </c>
      <c r="G69" s="55">
        <v>8500</v>
      </c>
      <c r="H69" s="54">
        <v>8500</v>
      </c>
      <c r="I69" s="54">
        <v>8500</v>
      </c>
      <c r="J69" s="54">
        <v>8500</v>
      </c>
      <c r="K69" s="54">
        <v>8500</v>
      </c>
      <c r="L69" s="54">
        <v>8500</v>
      </c>
      <c r="M69" s="54">
        <v>8500</v>
      </c>
      <c r="N69" s="54">
        <f t="shared" si="11"/>
        <v>81165</v>
      </c>
      <c r="O69" s="54"/>
      <c r="P69" s="56" t="s">
        <v>99</v>
      </c>
      <c r="Q69" s="47">
        <f t="shared" si="12"/>
        <v>12999</v>
      </c>
      <c r="R69" s="47">
        <f t="shared" si="13"/>
        <v>17166</v>
      </c>
      <c r="S69" s="47">
        <f t="shared" si="14"/>
        <v>25500</v>
      </c>
      <c r="T69" s="47">
        <f t="shared" si="15"/>
        <v>25500</v>
      </c>
      <c r="U69" s="47">
        <f t="shared" si="16"/>
        <v>81165</v>
      </c>
    </row>
    <row r="70" spans="1:21" ht="12.75">
      <c r="A70" s="54" t="s">
        <v>99</v>
      </c>
      <c r="B70" s="55"/>
      <c r="C70" s="55"/>
      <c r="D70" s="55">
        <v>7000</v>
      </c>
      <c r="E70" s="55">
        <v>7000</v>
      </c>
      <c r="F70" s="55">
        <v>7000</v>
      </c>
      <c r="G70" s="55">
        <v>8500</v>
      </c>
      <c r="H70" s="54">
        <v>8500</v>
      </c>
      <c r="I70" s="54">
        <v>8500</v>
      </c>
      <c r="J70" s="54">
        <v>8500</v>
      </c>
      <c r="K70" s="54">
        <v>8500</v>
      </c>
      <c r="L70" s="54">
        <v>8500</v>
      </c>
      <c r="M70" s="54">
        <v>8500</v>
      </c>
      <c r="N70" s="54">
        <f t="shared" si="11"/>
        <v>80500</v>
      </c>
      <c r="O70" s="54"/>
      <c r="P70" s="56" t="s">
        <v>99</v>
      </c>
      <c r="Q70" s="47">
        <f t="shared" si="12"/>
        <v>7000</v>
      </c>
      <c r="R70" s="47">
        <f t="shared" si="13"/>
        <v>22500</v>
      </c>
      <c r="S70" s="47">
        <f t="shared" si="14"/>
        <v>25500</v>
      </c>
      <c r="T70" s="47">
        <f t="shared" si="15"/>
        <v>25500</v>
      </c>
      <c r="U70" s="47">
        <f t="shared" si="16"/>
        <v>80500</v>
      </c>
    </row>
    <row r="71" spans="1:21" ht="12.75">
      <c r="A71" s="54" t="s">
        <v>99</v>
      </c>
      <c r="B71" s="55"/>
      <c r="C71" s="55"/>
      <c r="D71" s="55"/>
      <c r="E71" s="55"/>
      <c r="F71" s="55">
        <v>7000</v>
      </c>
      <c r="G71" s="55">
        <v>8500</v>
      </c>
      <c r="H71" s="54">
        <v>8500</v>
      </c>
      <c r="I71" s="54">
        <v>8500</v>
      </c>
      <c r="J71" s="54">
        <v>8500</v>
      </c>
      <c r="K71" s="54">
        <v>8500</v>
      </c>
      <c r="L71" s="54">
        <v>8500</v>
      </c>
      <c r="M71" s="54">
        <v>8500</v>
      </c>
      <c r="N71" s="54">
        <f t="shared" si="11"/>
        <v>66500</v>
      </c>
      <c r="O71" s="54"/>
      <c r="P71" s="56" t="s">
        <v>99</v>
      </c>
      <c r="Q71" s="47">
        <f t="shared" si="12"/>
        <v>0</v>
      </c>
      <c r="R71" s="47">
        <f t="shared" si="13"/>
        <v>15500</v>
      </c>
      <c r="S71" s="47">
        <f t="shared" si="14"/>
        <v>25500</v>
      </c>
      <c r="T71" s="47">
        <f t="shared" si="15"/>
        <v>25500</v>
      </c>
      <c r="U71" s="47">
        <f t="shared" si="16"/>
        <v>66500</v>
      </c>
    </row>
    <row r="72" spans="1:21" ht="12.75">
      <c r="A72" s="54" t="s">
        <v>99</v>
      </c>
      <c r="B72" s="55"/>
      <c r="C72" s="55"/>
      <c r="D72" s="55"/>
      <c r="E72" s="55"/>
      <c r="F72" s="55"/>
      <c r="G72" s="55">
        <v>8500</v>
      </c>
      <c r="H72" s="54">
        <v>8500</v>
      </c>
      <c r="I72" s="54">
        <v>8500</v>
      </c>
      <c r="J72" s="54">
        <v>8500</v>
      </c>
      <c r="K72" s="54">
        <v>8500</v>
      </c>
      <c r="L72" s="54">
        <v>8500</v>
      </c>
      <c r="M72" s="54">
        <v>8500</v>
      </c>
      <c r="N72" s="54">
        <f t="shared" si="11"/>
        <v>59500</v>
      </c>
      <c r="O72" s="54"/>
      <c r="P72" s="56" t="s">
        <v>99</v>
      </c>
      <c r="Q72" s="47">
        <f t="shared" si="12"/>
        <v>0</v>
      </c>
      <c r="R72" s="47">
        <f t="shared" si="13"/>
        <v>8500</v>
      </c>
      <c r="S72" s="47">
        <f t="shared" si="14"/>
        <v>25500</v>
      </c>
      <c r="T72" s="47">
        <f t="shared" si="15"/>
        <v>25500</v>
      </c>
      <c r="U72" s="47">
        <f t="shared" si="16"/>
        <v>59500</v>
      </c>
    </row>
    <row r="73" spans="1:21" ht="12.75">
      <c r="A73" s="54" t="s">
        <v>99</v>
      </c>
      <c r="B73" s="55"/>
      <c r="C73" s="55"/>
      <c r="D73" s="55"/>
      <c r="E73" s="55"/>
      <c r="F73" s="55"/>
      <c r="G73" s="55"/>
      <c r="H73" s="54">
        <v>8500</v>
      </c>
      <c r="I73" s="54">
        <v>8500</v>
      </c>
      <c r="J73" s="54">
        <v>8500</v>
      </c>
      <c r="K73" s="54">
        <v>8500</v>
      </c>
      <c r="L73" s="54">
        <v>8500</v>
      </c>
      <c r="M73" s="54">
        <v>8500</v>
      </c>
      <c r="N73" s="54">
        <f aca="true" t="shared" si="17" ref="N73:N82">SUM(B73:M73)</f>
        <v>51000</v>
      </c>
      <c r="O73" s="54"/>
      <c r="P73" s="56" t="s">
        <v>99</v>
      </c>
      <c r="Q73" s="47">
        <f t="shared" si="12"/>
        <v>0</v>
      </c>
      <c r="R73" s="47">
        <f t="shared" si="13"/>
        <v>0</v>
      </c>
      <c r="S73" s="47">
        <f t="shared" si="14"/>
        <v>25500</v>
      </c>
      <c r="T73" s="47">
        <f t="shared" si="15"/>
        <v>25500</v>
      </c>
      <c r="U73" s="47">
        <f t="shared" si="16"/>
        <v>51000</v>
      </c>
    </row>
    <row r="74" spans="1:21" ht="12.75">
      <c r="A74" s="54" t="s">
        <v>99</v>
      </c>
      <c r="B74" s="55"/>
      <c r="C74" s="55"/>
      <c r="D74" s="55"/>
      <c r="E74" s="55"/>
      <c r="F74" s="55"/>
      <c r="G74" s="55"/>
      <c r="H74" s="54">
        <v>8500</v>
      </c>
      <c r="I74" s="54">
        <v>8500</v>
      </c>
      <c r="J74" s="54">
        <v>8500</v>
      </c>
      <c r="K74" s="54">
        <v>8500</v>
      </c>
      <c r="L74" s="54">
        <v>8500</v>
      </c>
      <c r="M74" s="54">
        <v>8500</v>
      </c>
      <c r="N74" s="54">
        <f t="shared" si="17"/>
        <v>51000</v>
      </c>
      <c r="O74" s="54"/>
      <c r="P74" s="56" t="s">
        <v>99</v>
      </c>
      <c r="Q74" s="47">
        <f t="shared" si="12"/>
        <v>0</v>
      </c>
      <c r="R74" s="47">
        <f t="shared" si="13"/>
        <v>0</v>
      </c>
      <c r="S74" s="47">
        <f t="shared" si="14"/>
        <v>25500</v>
      </c>
      <c r="T74" s="47">
        <f t="shared" si="15"/>
        <v>25500</v>
      </c>
      <c r="U74" s="47">
        <f t="shared" si="16"/>
        <v>51000</v>
      </c>
    </row>
    <row r="75" spans="1:21" ht="12.75">
      <c r="A75" s="54" t="s">
        <v>99</v>
      </c>
      <c r="B75" s="55"/>
      <c r="C75" s="55"/>
      <c r="D75" s="55"/>
      <c r="E75" s="55"/>
      <c r="F75" s="55"/>
      <c r="G75" s="55"/>
      <c r="H75" s="54"/>
      <c r="I75" s="54">
        <v>8500</v>
      </c>
      <c r="J75" s="54">
        <v>8500</v>
      </c>
      <c r="K75" s="54">
        <v>8500</v>
      </c>
      <c r="L75" s="54">
        <v>8500</v>
      </c>
      <c r="M75" s="54">
        <v>8500</v>
      </c>
      <c r="N75" s="54">
        <f t="shared" si="17"/>
        <v>42500</v>
      </c>
      <c r="O75" s="54"/>
      <c r="P75" s="56" t="s">
        <v>99</v>
      </c>
      <c r="Q75" s="47">
        <f t="shared" si="12"/>
        <v>0</v>
      </c>
      <c r="R75" s="47">
        <f t="shared" si="13"/>
        <v>0</v>
      </c>
      <c r="S75" s="47">
        <f t="shared" si="14"/>
        <v>17000</v>
      </c>
      <c r="T75" s="47">
        <f t="shared" si="15"/>
        <v>25500</v>
      </c>
      <c r="U75" s="47">
        <f t="shared" si="16"/>
        <v>42500</v>
      </c>
    </row>
    <row r="76" spans="1:21" ht="12.75">
      <c r="A76" s="54" t="s">
        <v>99</v>
      </c>
      <c r="B76" s="55"/>
      <c r="C76" s="55"/>
      <c r="D76" s="55"/>
      <c r="E76" s="55"/>
      <c r="F76" s="55"/>
      <c r="G76" s="55"/>
      <c r="H76" s="54"/>
      <c r="I76" s="54">
        <v>8500</v>
      </c>
      <c r="J76" s="54">
        <v>8500</v>
      </c>
      <c r="K76" s="54">
        <v>8500</v>
      </c>
      <c r="L76" s="54">
        <v>8500</v>
      </c>
      <c r="M76" s="54">
        <v>8500</v>
      </c>
      <c r="N76" s="54">
        <f t="shared" si="17"/>
        <v>42500</v>
      </c>
      <c r="O76" s="54"/>
      <c r="P76" s="56" t="s">
        <v>99</v>
      </c>
      <c r="Q76" s="47">
        <f t="shared" si="12"/>
        <v>0</v>
      </c>
      <c r="R76" s="47">
        <f t="shared" si="13"/>
        <v>0</v>
      </c>
      <c r="S76" s="47">
        <f t="shared" si="14"/>
        <v>17000</v>
      </c>
      <c r="T76" s="47">
        <f t="shared" si="15"/>
        <v>25500</v>
      </c>
      <c r="U76" s="47">
        <f t="shared" si="16"/>
        <v>42500</v>
      </c>
    </row>
    <row r="77" spans="1:21" ht="12.75">
      <c r="A77" s="54" t="s">
        <v>99</v>
      </c>
      <c r="B77" s="55"/>
      <c r="C77" s="55"/>
      <c r="D77" s="55"/>
      <c r="E77" s="55"/>
      <c r="F77" s="55"/>
      <c r="G77" s="55"/>
      <c r="H77" s="54"/>
      <c r="I77" s="54"/>
      <c r="J77" s="54">
        <v>6000</v>
      </c>
      <c r="K77" s="54">
        <v>6000</v>
      </c>
      <c r="L77" s="54">
        <v>6000</v>
      </c>
      <c r="M77" s="54">
        <v>6000</v>
      </c>
      <c r="N77" s="54">
        <f t="shared" si="17"/>
        <v>24000</v>
      </c>
      <c r="O77" s="54"/>
      <c r="P77" s="56" t="s">
        <v>99</v>
      </c>
      <c r="Q77" s="47">
        <f t="shared" si="12"/>
        <v>0</v>
      </c>
      <c r="R77" s="47">
        <f t="shared" si="13"/>
        <v>0</v>
      </c>
      <c r="S77" s="47">
        <f t="shared" si="14"/>
        <v>6000</v>
      </c>
      <c r="T77" s="47">
        <f t="shared" si="15"/>
        <v>18000</v>
      </c>
      <c r="U77" s="47">
        <f t="shared" si="16"/>
        <v>24000</v>
      </c>
    </row>
    <row r="78" spans="1:21" ht="12.75">
      <c r="A78" s="54" t="s">
        <v>99</v>
      </c>
      <c r="B78" s="55"/>
      <c r="C78" s="55"/>
      <c r="D78" s="55"/>
      <c r="E78" s="55"/>
      <c r="F78" s="55"/>
      <c r="G78" s="55"/>
      <c r="H78" s="54"/>
      <c r="I78" s="54"/>
      <c r="J78" s="54">
        <v>6000</v>
      </c>
      <c r="K78" s="54">
        <v>6000</v>
      </c>
      <c r="L78" s="54">
        <v>6000</v>
      </c>
      <c r="M78" s="54">
        <v>6000</v>
      </c>
      <c r="N78" s="54">
        <f t="shared" si="17"/>
        <v>24000</v>
      </c>
      <c r="O78" s="54"/>
      <c r="P78" s="56" t="s">
        <v>99</v>
      </c>
      <c r="Q78" s="47">
        <f t="shared" si="12"/>
        <v>0</v>
      </c>
      <c r="R78" s="47">
        <f t="shared" si="13"/>
        <v>0</v>
      </c>
      <c r="S78" s="47">
        <f t="shared" si="14"/>
        <v>6000</v>
      </c>
      <c r="T78" s="47">
        <f t="shared" si="15"/>
        <v>18000</v>
      </c>
      <c r="U78" s="47">
        <f t="shared" si="16"/>
        <v>24000</v>
      </c>
    </row>
    <row r="79" spans="1:21" ht="12.75">
      <c r="A79" s="54" t="s">
        <v>99</v>
      </c>
      <c r="B79" s="55"/>
      <c r="C79" s="55"/>
      <c r="D79" s="55"/>
      <c r="E79" s="55"/>
      <c r="F79" s="55"/>
      <c r="G79" s="55"/>
      <c r="H79" s="54"/>
      <c r="I79" s="54"/>
      <c r="J79" s="54"/>
      <c r="K79" s="54">
        <v>8500</v>
      </c>
      <c r="L79" s="54">
        <v>8500</v>
      </c>
      <c r="M79" s="54">
        <v>8500</v>
      </c>
      <c r="N79" s="54">
        <f t="shared" si="17"/>
        <v>25500</v>
      </c>
      <c r="O79" s="54"/>
      <c r="P79" s="56" t="s">
        <v>99</v>
      </c>
      <c r="Q79" s="47">
        <f t="shared" si="12"/>
        <v>0</v>
      </c>
      <c r="R79" s="47">
        <f t="shared" si="13"/>
        <v>0</v>
      </c>
      <c r="S79" s="47">
        <f t="shared" si="14"/>
        <v>0</v>
      </c>
      <c r="T79" s="47">
        <f t="shared" si="15"/>
        <v>25500</v>
      </c>
      <c r="U79" s="47">
        <f t="shared" si="16"/>
        <v>25500</v>
      </c>
    </row>
    <row r="80" spans="1:21" ht="12.75">
      <c r="A80" s="54" t="s">
        <v>99</v>
      </c>
      <c r="B80" s="55"/>
      <c r="C80" s="55"/>
      <c r="D80" s="55"/>
      <c r="E80" s="55"/>
      <c r="F80" s="55"/>
      <c r="G80" s="55"/>
      <c r="H80" s="54"/>
      <c r="I80" s="54"/>
      <c r="J80" s="54"/>
      <c r="K80" s="54">
        <v>8500</v>
      </c>
      <c r="L80" s="54">
        <v>8500</v>
      </c>
      <c r="M80" s="54">
        <v>8500</v>
      </c>
      <c r="N80" s="54">
        <f t="shared" si="17"/>
        <v>25500</v>
      </c>
      <c r="O80" s="54"/>
      <c r="P80" s="56" t="s">
        <v>99</v>
      </c>
      <c r="Q80" s="47">
        <f t="shared" si="12"/>
        <v>0</v>
      </c>
      <c r="R80" s="47">
        <f t="shared" si="13"/>
        <v>0</v>
      </c>
      <c r="S80" s="47">
        <f t="shared" si="14"/>
        <v>0</v>
      </c>
      <c r="T80" s="47">
        <f t="shared" si="15"/>
        <v>25500</v>
      </c>
      <c r="U80" s="47">
        <f t="shared" si="16"/>
        <v>25500</v>
      </c>
    </row>
    <row r="81" spans="1:21" ht="12.75">
      <c r="A81" s="54" t="s">
        <v>99</v>
      </c>
      <c r="B81" s="55"/>
      <c r="C81" s="55"/>
      <c r="D81" s="55"/>
      <c r="E81" s="55"/>
      <c r="F81" s="55"/>
      <c r="G81" s="55"/>
      <c r="H81" s="54"/>
      <c r="I81" s="54"/>
      <c r="J81" s="54"/>
      <c r="K81" s="54"/>
      <c r="L81" s="54">
        <v>8500</v>
      </c>
      <c r="M81" s="54">
        <v>8500</v>
      </c>
      <c r="N81" s="54">
        <f t="shared" si="17"/>
        <v>17000</v>
      </c>
      <c r="O81" s="54"/>
      <c r="P81" s="56" t="s">
        <v>99</v>
      </c>
      <c r="Q81" s="47">
        <f t="shared" si="12"/>
        <v>0</v>
      </c>
      <c r="R81" s="47">
        <f t="shared" si="13"/>
        <v>0</v>
      </c>
      <c r="S81" s="47">
        <f t="shared" si="14"/>
        <v>0</v>
      </c>
      <c r="T81" s="47">
        <f t="shared" si="15"/>
        <v>17000</v>
      </c>
      <c r="U81" s="47">
        <f t="shared" si="16"/>
        <v>17000</v>
      </c>
    </row>
    <row r="82" spans="1:21" ht="12.75">
      <c r="A82" s="54" t="s">
        <v>99</v>
      </c>
      <c r="B82" s="55"/>
      <c r="C82" s="55"/>
      <c r="D82" s="55"/>
      <c r="E82" s="55"/>
      <c r="F82" s="55"/>
      <c r="G82" s="55"/>
      <c r="H82" s="54"/>
      <c r="I82" s="54"/>
      <c r="J82" s="54"/>
      <c r="K82" s="54"/>
      <c r="L82" s="54">
        <v>8500</v>
      </c>
      <c r="M82" s="54">
        <v>8500</v>
      </c>
      <c r="N82" s="54">
        <f t="shared" si="17"/>
        <v>17000</v>
      </c>
      <c r="O82" s="54"/>
      <c r="P82" s="56" t="s">
        <v>99</v>
      </c>
      <c r="Q82" s="47">
        <f t="shared" si="12"/>
        <v>0</v>
      </c>
      <c r="R82" s="47">
        <f t="shared" si="13"/>
        <v>0</v>
      </c>
      <c r="S82" s="47">
        <f t="shared" si="14"/>
        <v>0</v>
      </c>
      <c r="T82" s="47">
        <f t="shared" si="15"/>
        <v>17000</v>
      </c>
      <c r="U82" s="47">
        <f t="shared" si="16"/>
        <v>17000</v>
      </c>
    </row>
    <row r="83" spans="1:21" ht="12.75">
      <c r="A83" s="60" t="s">
        <v>88</v>
      </c>
      <c r="B83" s="55">
        <f aca="true" t="shared" si="18" ref="B83:N83">SUM(B66:B82)</f>
        <v>10333</v>
      </c>
      <c r="C83" s="55">
        <f t="shared" si="18"/>
        <v>10333</v>
      </c>
      <c r="D83" s="55">
        <f t="shared" si="18"/>
        <v>17333</v>
      </c>
      <c r="E83" s="55">
        <f t="shared" si="18"/>
        <v>17333</v>
      </c>
      <c r="F83" s="55">
        <f t="shared" si="18"/>
        <v>24333</v>
      </c>
      <c r="G83" s="55">
        <f t="shared" si="18"/>
        <v>54000</v>
      </c>
      <c r="H83" s="55">
        <f t="shared" si="18"/>
        <v>71000</v>
      </c>
      <c r="I83" s="55">
        <f t="shared" si="18"/>
        <v>88000</v>
      </c>
      <c r="J83" s="55">
        <f t="shared" si="18"/>
        <v>100000</v>
      </c>
      <c r="K83" s="55">
        <f t="shared" si="18"/>
        <v>127000</v>
      </c>
      <c r="L83" s="55">
        <f t="shared" si="18"/>
        <v>144000</v>
      </c>
      <c r="M83" s="55">
        <f t="shared" si="18"/>
        <v>144000</v>
      </c>
      <c r="N83" s="55">
        <f t="shared" si="18"/>
        <v>807665</v>
      </c>
      <c r="O83" s="55">
        <f>COUNT(N65:N82)</f>
        <v>18</v>
      </c>
      <c r="P83" s="61" t="s">
        <v>88</v>
      </c>
      <c r="Q83" s="47">
        <f t="shared" si="12"/>
        <v>37999</v>
      </c>
      <c r="R83" s="47">
        <f t="shared" si="13"/>
        <v>95666</v>
      </c>
      <c r="S83" s="47">
        <f t="shared" si="14"/>
        <v>259000</v>
      </c>
      <c r="T83" s="47">
        <f t="shared" si="15"/>
        <v>415000</v>
      </c>
      <c r="U83" s="47">
        <f aca="true" t="shared" si="19" ref="U83:U134">SUM(Q83:T83)</f>
        <v>807665</v>
      </c>
    </row>
    <row r="84" spans="1:16" ht="12.75">
      <c r="A84" s="54"/>
      <c r="B84" s="55"/>
      <c r="C84" s="55"/>
      <c r="D84" s="55"/>
      <c r="E84" s="55"/>
      <c r="F84" s="55"/>
      <c r="G84" s="55"/>
      <c r="H84" s="54"/>
      <c r="I84" s="54"/>
      <c r="J84" s="54"/>
      <c r="K84" s="54"/>
      <c r="L84" s="54"/>
      <c r="M84" s="54"/>
      <c r="N84" s="54"/>
      <c r="O84" s="54"/>
      <c r="P84" s="56"/>
    </row>
    <row r="85" spans="1:21" ht="12.75">
      <c r="A85" s="54" t="s">
        <v>115</v>
      </c>
      <c r="B85" s="55"/>
      <c r="C85" s="55"/>
      <c r="D85" s="55"/>
      <c r="E85" s="55"/>
      <c r="F85" s="55"/>
      <c r="G85" s="55"/>
      <c r="H85" s="54">
        <v>15000</v>
      </c>
      <c r="I85" s="54">
        <v>15000</v>
      </c>
      <c r="J85" s="54">
        <v>15000</v>
      </c>
      <c r="K85" s="54">
        <v>15000</v>
      </c>
      <c r="L85" s="54">
        <v>15000</v>
      </c>
      <c r="M85" s="54">
        <v>15000</v>
      </c>
      <c r="N85" s="54">
        <f aca="true" t="shared" si="20" ref="N85:N93">SUM(B85:M85)</f>
        <v>90000</v>
      </c>
      <c r="O85" s="54"/>
      <c r="P85" s="56" t="s">
        <v>115</v>
      </c>
      <c r="Q85" s="47">
        <f aca="true" t="shared" si="21" ref="Q85:Q94">SUM(B85:D85)</f>
        <v>0</v>
      </c>
      <c r="R85" s="47">
        <f aca="true" t="shared" si="22" ref="R85:R94">SUM(E85:G85)</f>
        <v>0</v>
      </c>
      <c r="S85" s="47">
        <f aca="true" t="shared" si="23" ref="S85:S94">SUM(H85:J85)</f>
        <v>45000</v>
      </c>
      <c r="T85" s="47">
        <f aca="true" t="shared" si="24" ref="T85:T94">SUM(K85:M85)</f>
        <v>45000</v>
      </c>
      <c r="U85" s="47">
        <f t="shared" si="19"/>
        <v>90000</v>
      </c>
    </row>
    <row r="86" spans="1:21" ht="12.75">
      <c r="A86" s="54" t="s">
        <v>153</v>
      </c>
      <c r="B86" s="55"/>
      <c r="C86" s="55"/>
      <c r="D86" s="55"/>
      <c r="E86" s="55"/>
      <c r="F86" s="55"/>
      <c r="G86" s="55"/>
      <c r="H86" s="54">
        <v>7000</v>
      </c>
      <c r="I86" s="54">
        <v>7000</v>
      </c>
      <c r="J86" s="54">
        <v>7000</v>
      </c>
      <c r="K86" s="54">
        <v>7000</v>
      </c>
      <c r="L86" s="54">
        <v>7000</v>
      </c>
      <c r="M86" s="54">
        <v>7000</v>
      </c>
      <c r="N86" s="54">
        <f t="shared" si="20"/>
        <v>42000</v>
      </c>
      <c r="O86" s="54"/>
      <c r="P86" s="56" t="s">
        <v>153</v>
      </c>
      <c r="Q86" s="47">
        <f t="shared" si="21"/>
        <v>0</v>
      </c>
      <c r="R86" s="47">
        <f t="shared" si="22"/>
        <v>0</v>
      </c>
      <c r="S86" s="47">
        <f t="shared" si="23"/>
        <v>21000</v>
      </c>
      <c r="T86" s="47">
        <f t="shared" si="24"/>
        <v>21000</v>
      </c>
      <c r="U86" s="47">
        <f t="shared" si="19"/>
        <v>42000</v>
      </c>
    </row>
    <row r="87" spans="1:21" ht="12.75">
      <c r="A87" s="54" t="s">
        <v>116</v>
      </c>
      <c r="B87" s="55"/>
      <c r="C87" s="55"/>
      <c r="D87" s="55"/>
      <c r="E87" s="55"/>
      <c r="F87" s="55"/>
      <c r="G87" s="55"/>
      <c r="H87" s="54"/>
      <c r="I87" s="54">
        <v>7000</v>
      </c>
      <c r="J87" s="54">
        <v>7000</v>
      </c>
      <c r="K87" s="54">
        <v>7000</v>
      </c>
      <c r="L87" s="54">
        <v>7000</v>
      </c>
      <c r="M87" s="54">
        <v>7000</v>
      </c>
      <c r="N87" s="54">
        <f t="shared" si="20"/>
        <v>35000</v>
      </c>
      <c r="O87" s="54"/>
      <c r="P87" s="56" t="s">
        <v>116</v>
      </c>
      <c r="Q87" s="47">
        <f t="shared" si="21"/>
        <v>0</v>
      </c>
      <c r="R87" s="47">
        <f t="shared" si="22"/>
        <v>0</v>
      </c>
      <c r="S87" s="47">
        <f t="shared" si="23"/>
        <v>14000</v>
      </c>
      <c r="T87" s="47">
        <f t="shared" si="24"/>
        <v>21000</v>
      </c>
      <c r="U87" s="47">
        <f t="shared" si="19"/>
        <v>35000</v>
      </c>
    </row>
    <row r="88" spans="1:21" ht="12.75">
      <c r="A88" s="54" t="s">
        <v>116</v>
      </c>
      <c r="B88" s="55"/>
      <c r="C88" s="55"/>
      <c r="D88" s="55"/>
      <c r="E88" s="55"/>
      <c r="F88" s="55"/>
      <c r="G88" s="55"/>
      <c r="H88" s="54"/>
      <c r="I88" s="54"/>
      <c r="J88" s="54">
        <v>7000</v>
      </c>
      <c r="K88" s="54">
        <v>7000</v>
      </c>
      <c r="L88" s="54">
        <v>7000</v>
      </c>
      <c r="M88" s="54">
        <v>7000</v>
      </c>
      <c r="N88" s="54">
        <f t="shared" si="20"/>
        <v>28000</v>
      </c>
      <c r="O88" s="54"/>
      <c r="P88" s="56" t="s">
        <v>116</v>
      </c>
      <c r="Q88" s="47">
        <f t="shared" si="21"/>
        <v>0</v>
      </c>
      <c r="R88" s="47">
        <f t="shared" si="22"/>
        <v>0</v>
      </c>
      <c r="S88" s="47">
        <f t="shared" si="23"/>
        <v>7000</v>
      </c>
      <c r="T88" s="47">
        <f t="shared" si="24"/>
        <v>21000</v>
      </c>
      <c r="U88" s="47">
        <f t="shared" si="19"/>
        <v>28000</v>
      </c>
    </row>
    <row r="89" spans="1:21" ht="12.75">
      <c r="A89" s="54" t="s">
        <v>116</v>
      </c>
      <c r="B89" s="55"/>
      <c r="C89" s="55"/>
      <c r="D89" s="55"/>
      <c r="E89" s="55"/>
      <c r="F89" s="55"/>
      <c r="G89" s="55"/>
      <c r="H89" s="54"/>
      <c r="I89" s="54"/>
      <c r="J89" s="54"/>
      <c r="K89" s="54">
        <v>7000</v>
      </c>
      <c r="L89" s="54">
        <v>7000</v>
      </c>
      <c r="M89" s="54">
        <v>7000</v>
      </c>
      <c r="N89" s="54">
        <f t="shared" si="20"/>
        <v>21000</v>
      </c>
      <c r="O89" s="54"/>
      <c r="P89" s="56" t="s">
        <v>116</v>
      </c>
      <c r="Q89" s="47">
        <f t="shared" si="21"/>
        <v>0</v>
      </c>
      <c r="R89" s="47">
        <f t="shared" si="22"/>
        <v>0</v>
      </c>
      <c r="S89" s="47">
        <f t="shared" si="23"/>
        <v>0</v>
      </c>
      <c r="T89" s="47">
        <f t="shared" si="24"/>
        <v>21000</v>
      </c>
      <c r="U89" s="47">
        <f t="shared" si="19"/>
        <v>21000</v>
      </c>
    </row>
    <row r="90" spans="1:21" ht="12.75">
      <c r="A90" s="54" t="s">
        <v>116</v>
      </c>
      <c r="B90" s="55"/>
      <c r="C90" s="55"/>
      <c r="D90" s="55"/>
      <c r="E90" s="55"/>
      <c r="F90" s="55"/>
      <c r="G90" s="55"/>
      <c r="H90" s="54"/>
      <c r="I90" s="54"/>
      <c r="J90" s="54"/>
      <c r="K90" s="54">
        <v>7000</v>
      </c>
      <c r="L90" s="54">
        <v>7000</v>
      </c>
      <c r="M90" s="54">
        <v>7000</v>
      </c>
      <c r="N90" s="54">
        <f t="shared" si="20"/>
        <v>21000</v>
      </c>
      <c r="O90" s="54"/>
      <c r="P90" s="56" t="s">
        <v>116</v>
      </c>
      <c r="Q90" s="47">
        <f t="shared" si="21"/>
        <v>0</v>
      </c>
      <c r="R90" s="47">
        <f t="shared" si="22"/>
        <v>0</v>
      </c>
      <c r="S90" s="47">
        <f t="shared" si="23"/>
        <v>0</v>
      </c>
      <c r="T90" s="47">
        <f t="shared" si="24"/>
        <v>21000</v>
      </c>
      <c r="U90" s="47">
        <f t="shared" si="19"/>
        <v>21000</v>
      </c>
    </row>
    <row r="91" spans="1:21" ht="12.75">
      <c r="A91" s="54" t="s">
        <v>116</v>
      </c>
      <c r="B91" s="55"/>
      <c r="C91" s="55"/>
      <c r="D91" s="55"/>
      <c r="E91" s="55"/>
      <c r="F91" s="55"/>
      <c r="G91" s="55"/>
      <c r="H91" s="54"/>
      <c r="I91" s="54"/>
      <c r="J91" s="54"/>
      <c r="K91" s="54"/>
      <c r="L91" s="54">
        <v>7000</v>
      </c>
      <c r="M91" s="54">
        <v>7000</v>
      </c>
      <c r="N91" s="54">
        <f t="shared" si="20"/>
        <v>14000</v>
      </c>
      <c r="O91" s="54"/>
      <c r="P91" s="56" t="s">
        <v>116</v>
      </c>
      <c r="Q91" s="47">
        <f t="shared" si="21"/>
        <v>0</v>
      </c>
      <c r="R91" s="47">
        <f t="shared" si="22"/>
        <v>0</v>
      </c>
      <c r="S91" s="47">
        <f t="shared" si="23"/>
        <v>0</v>
      </c>
      <c r="T91" s="47">
        <f t="shared" si="24"/>
        <v>14000</v>
      </c>
      <c r="U91" s="47">
        <f t="shared" si="19"/>
        <v>14000</v>
      </c>
    </row>
    <row r="92" spans="1:21" ht="12.75">
      <c r="A92" s="54" t="s">
        <v>116</v>
      </c>
      <c r="B92" s="55"/>
      <c r="C92" s="55"/>
      <c r="D92" s="55"/>
      <c r="E92" s="55"/>
      <c r="F92" s="55"/>
      <c r="G92" s="55"/>
      <c r="H92" s="54"/>
      <c r="I92" s="54"/>
      <c r="J92" s="54"/>
      <c r="K92" s="54"/>
      <c r="L92" s="54">
        <v>7000</v>
      </c>
      <c r="M92" s="54">
        <v>7000</v>
      </c>
      <c r="N92" s="54">
        <f t="shared" si="20"/>
        <v>14000</v>
      </c>
      <c r="O92" s="54"/>
      <c r="P92" s="56" t="s">
        <v>116</v>
      </c>
      <c r="Q92" s="47">
        <f t="shared" si="21"/>
        <v>0</v>
      </c>
      <c r="R92" s="47">
        <f t="shared" si="22"/>
        <v>0</v>
      </c>
      <c r="S92" s="47">
        <f t="shared" si="23"/>
        <v>0</v>
      </c>
      <c r="T92" s="47">
        <f t="shared" si="24"/>
        <v>14000</v>
      </c>
      <c r="U92" s="47">
        <f t="shared" si="19"/>
        <v>14000</v>
      </c>
    </row>
    <row r="93" spans="1:21" ht="12.75">
      <c r="A93" s="54" t="s">
        <v>116</v>
      </c>
      <c r="B93" s="55"/>
      <c r="C93" s="55"/>
      <c r="D93" s="55"/>
      <c r="E93" s="55"/>
      <c r="F93" s="55"/>
      <c r="G93" s="55"/>
      <c r="H93" s="54"/>
      <c r="I93" s="54"/>
      <c r="J93" s="54"/>
      <c r="K93" s="54"/>
      <c r="L93" s="54"/>
      <c r="M93" s="54">
        <v>7000</v>
      </c>
      <c r="N93" s="54">
        <f t="shared" si="20"/>
        <v>7000</v>
      </c>
      <c r="O93" s="54"/>
      <c r="P93" s="56" t="s">
        <v>116</v>
      </c>
      <c r="Q93" s="47">
        <f t="shared" si="21"/>
        <v>0</v>
      </c>
      <c r="R93" s="47">
        <f t="shared" si="22"/>
        <v>0</v>
      </c>
      <c r="S93" s="47">
        <f t="shared" si="23"/>
        <v>0</v>
      </c>
      <c r="T93" s="47">
        <f t="shared" si="24"/>
        <v>7000</v>
      </c>
      <c r="U93" s="47">
        <f t="shared" si="19"/>
        <v>7000</v>
      </c>
    </row>
    <row r="94" spans="1:21" ht="12.75">
      <c r="A94" s="60" t="s">
        <v>115</v>
      </c>
      <c r="B94" s="55">
        <f>SUM(B86:B93)</f>
        <v>0</v>
      </c>
      <c r="C94" s="55">
        <f aca="true" t="shared" si="25" ref="C94:N94">SUM(C86:C93)</f>
        <v>0</v>
      </c>
      <c r="D94" s="55">
        <f t="shared" si="25"/>
        <v>0</v>
      </c>
      <c r="E94" s="55">
        <f t="shared" si="25"/>
        <v>0</v>
      </c>
      <c r="F94" s="55">
        <f t="shared" si="25"/>
        <v>0</v>
      </c>
      <c r="G94" s="55">
        <f t="shared" si="25"/>
        <v>0</v>
      </c>
      <c r="H94" s="55">
        <f t="shared" si="25"/>
        <v>7000</v>
      </c>
      <c r="I94" s="55">
        <f t="shared" si="25"/>
        <v>14000</v>
      </c>
      <c r="J94" s="55">
        <f t="shared" si="25"/>
        <v>21000</v>
      </c>
      <c r="K94" s="55">
        <f t="shared" si="25"/>
        <v>35000</v>
      </c>
      <c r="L94" s="55">
        <f t="shared" si="25"/>
        <v>49000</v>
      </c>
      <c r="M94" s="55">
        <f t="shared" si="25"/>
        <v>56000</v>
      </c>
      <c r="N94" s="55">
        <f t="shared" si="25"/>
        <v>182000</v>
      </c>
      <c r="O94" s="55">
        <f>COUNT(N85:N93)</f>
        <v>9</v>
      </c>
      <c r="P94" s="61" t="s">
        <v>115</v>
      </c>
      <c r="Q94" s="47">
        <f t="shared" si="21"/>
        <v>0</v>
      </c>
      <c r="R94" s="47">
        <f t="shared" si="22"/>
        <v>0</v>
      </c>
      <c r="S94" s="47">
        <f t="shared" si="23"/>
        <v>42000</v>
      </c>
      <c r="T94" s="47">
        <f t="shared" si="24"/>
        <v>140000</v>
      </c>
      <c r="U94" s="47">
        <f t="shared" si="19"/>
        <v>182000</v>
      </c>
    </row>
    <row r="95" spans="1:16" ht="12.75">
      <c r="A95" s="54"/>
      <c r="B95" s="55"/>
      <c r="C95" s="55"/>
      <c r="D95" s="55"/>
      <c r="E95" s="55"/>
      <c r="F95" s="55"/>
      <c r="G95" s="55"/>
      <c r="H95" s="54"/>
      <c r="I95" s="54"/>
      <c r="J95" s="54"/>
      <c r="K95" s="54"/>
      <c r="L95" s="54"/>
      <c r="M95" s="54"/>
      <c r="N95" s="54"/>
      <c r="O95" s="54"/>
      <c r="P95" s="56"/>
    </row>
    <row r="96" spans="1:16" ht="12.75">
      <c r="A96" s="54" t="s">
        <v>114</v>
      </c>
      <c r="B96" s="55"/>
      <c r="C96" s="55"/>
      <c r="D96" s="55"/>
      <c r="E96" s="55"/>
      <c r="F96" s="55"/>
      <c r="G96" s="55"/>
      <c r="H96" s="54"/>
      <c r="I96" s="54"/>
      <c r="J96" s="54"/>
      <c r="K96" s="54"/>
      <c r="L96" s="54"/>
      <c r="M96" s="54"/>
      <c r="N96" s="54"/>
      <c r="O96" s="54"/>
      <c r="P96" s="56" t="s">
        <v>114</v>
      </c>
    </row>
    <row r="97" spans="1:21" ht="12.75">
      <c r="A97" s="54" t="s">
        <v>102</v>
      </c>
      <c r="B97" s="55">
        <v>4584</v>
      </c>
      <c r="C97" s="55">
        <v>4584</v>
      </c>
      <c r="D97" s="55">
        <v>4584</v>
      </c>
      <c r="E97" s="55">
        <v>4584</v>
      </c>
      <c r="F97" s="55">
        <v>4584</v>
      </c>
      <c r="G97" s="54">
        <v>7000</v>
      </c>
      <c r="H97" s="54">
        <v>7000</v>
      </c>
      <c r="I97" s="54">
        <v>7000</v>
      </c>
      <c r="J97" s="54">
        <v>7000</v>
      </c>
      <c r="K97" s="54">
        <v>7000</v>
      </c>
      <c r="L97" s="54">
        <v>7000</v>
      </c>
      <c r="M97" s="54">
        <v>7000</v>
      </c>
      <c r="N97" s="54">
        <f aca="true" t="shared" si="26" ref="N97:N104">SUM(B97:M97)</f>
        <v>71920</v>
      </c>
      <c r="O97" s="54"/>
      <c r="P97" s="56" t="s">
        <v>102</v>
      </c>
      <c r="Q97" s="47">
        <f aca="true" t="shared" si="27" ref="Q97:Q105">SUM(B97:D97)</f>
        <v>13752</v>
      </c>
      <c r="R97" s="47">
        <f aca="true" t="shared" si="28" ref="R97:R105">SUM(E97:G97)</f>
        <v>16168</v>
      </c>
      <c r="S97" s="47">
        <f aca="true" t="shared" si="29" ref="S97:S105">SUM(H97:J97)</f>
        <v>21000</v>
      </c>
      <c r="T97" s="47">
        <f aca="true" t="shared" si="30" ref="T97:T105">SUM(K97:M97)</f>
        <v>21000</v>
      </c>
      <c r="U97" s="47">
        <f t="shared" si="19"/>
        <v>71920</v>
      </c>
    </row>
    <row r="98" spans="1:21" ht="12.75">
      <c r="A98" s="54" t="s">
        <v>103</v>
      </c>
      <c r="B98" s="55"/>
      <c r="C98" s="55"/>
      <c r="D98" s="55"/>
      <c r="E98" s="55"/>
      <c r="F98" s="55">
        <v>4000</v>
      </c>
      <c r="G98" s="54">
        <v>7000</v>
      </c>
      <c r="H98" s="54">
        <v>7000</v>
      </c>
      <c r="I98" s="54">
        <v>7000</v>
      </c>
      <c r="J98" s="54">
        <v>7000</v>
      </c>
      <c r="K98" s="54">
        <v>7000</v>
      </c>
      <c r="L98" s="54">
        <v>7000</v>
      </c>
      <c r="M98" s="54">
        <v>7000</v>
      </c>
      <c r="N98" s="54">
        <f t="shared" si="26"/>
        <v>53000</v>
      </c>
      <c r="O98" s="54"/>
      <c r="P98" s="56" t="s">
        <v>103</v>
      </c>
      <c r="Q98" s="47">
        <f t="shared" si="27"/>
        <v>0</v>
      </c>
      <c r="R98" s="47">
        <f t="shared" si="28"/>
        <v>11000</v>
      </c>
      <c r="S98" s="47">
        <f t="shared" si="29"/>
        <v>21000</v>
      </c>
      <c r="T98" s="47">
        <f t="shared" si="30"/>
        <v>21000</v>
      </c>
      <c r="U98" s="47">
        <f t="shared" si="19"/>
        <v>53000</v>
      </c>
    </row>
    <row r="99" spans="1:21" ht="12.75">
      <c r="A99" s="54" t="s">
        <v>103</v>
      </c>
      <c r="B99" s="55"/>
      <c r="C99" s="55"/>
      <c r="D99" s="55"/>
      <c r="E99" s="55"/>
      <c r="F99" s="55"/>
      <c r="G99" s="54">
        <v>7000</v>
      </c>
      <c r="H99" s="54">
        <v>7000</v>
      </c>
      <c r="I99" s="54">
        <v>7000</v>
      </c>
      <c r="J99" s="54">
        <v>7000</v>
      </c>
      <c r="K99" s="54">
        <v>7000</v>
      </c>
      <c r="L99" s="54">
        <v>7000</v>
      </c>
      <c r="M99" s="54">
        <v>7000</v>
      </c>
      <c r="N99" s="54">
        <f t="shared" si="26"/>
        <v>49000</v>
      </c>
      <c r="O99" s="54"/>
      <c r="P99" s="56" t="s">
        <v>103</v>
      </c>
      <c r="Q99" s="47">
        <f t="shared" si="27"/>
        <v>0</v>
      </c>
      <c r="R99" s="47">
        <f t="shared" si="28"/>
        <v>7000</v>
      </c>
      <c r="S99" s="47">
        <f t="shared" si="29"/>
        <v>21000</v>
      </c>
      <c r="T99" s="47">
        <f t="shared" si="30"/>
        <v>21000</v>
      </c>
      <c r="U99" s="47">
        <f t="shared" si="19"/>
        <v>49000</v>
      </c>
    </row>
    <row r="100" spans="1:21" ht="12.75">
      <c r="A100" s="54" t="s">
        <v>103</v>
      </c>
      <c r="B100" s="55"/>
      <c r="C100" s="55"/>
      <c r="D100" s="55"/>
      <c r="E100" s="55"/>
      <c r="F100" s="55"/>
      <c r="G100" s="54">
        <v>7000</v>
      </c>
      <c r="H100" s="54">
        <v>7000</v>
      </c>
      <c r="I100" s="54">
        <v>7000</v>
      </c>
      <c r="J100" s="54">
        <v>7000</v>
      </c>
      <c r="K100" s="54">
        <v>7000</v>
      </c>
      <c r="L100" s="54">
        <v>7000</v>
      </c>
      <c r="M100" s="54">
        <v>7000</v>
      </c>
      <c r="N100" s="54">
        <f t="shared" si="26"/>
        <v>49000</v>
      </c>
      <c r="O100" s="54"/>
      <c r="P100" s="56" t="s">
        <v>103</v>
      </c>
      <c r="Q100" s="47">
        <f t="shared" si="27"/>
        <v>0</v>
      </c>
      <c r="R100" s="47">
        <f t="shared" si="28"/>
        <v>7000</v>
      </c>
      <c r="S100" s="47">
        <f t="shared" si="29"/>
        <v>21000</v>
      </c>
      <c r="T100" s="47">
        <f t="shared" si="30"/>
        <v>21000</v>
      </c>
      <c r="U100" s="47">
        <f t="shared" si="19"/>
        <v>49000</v>
      </c>
    </row>
    <row r="101" spans="1:21" ht="12.75">
      <c r="A101" s="54" t="s">
        <v>103</v>
      </c>
      <c r="B101" s="55"/>
      <c r="C101" s="55"/>
      <c r="D101" s="55"/>
      <c r="E101" s="55"/>
      <c r="F101" s="55"/>
      <c r="G101" s="55"/>
      <c r="H101" s="54">
        <v>6000</v>
      </c>
      <c r="I101" s="54">
        <v>6000</v>
      </c>
      <c r="J101" s="54">
        <v>6000</v>
      </c>
      <c r="K101" s="54">
        <v>6000</v>
      </c>
      <c r="L101" s="54">
        <v>6000</v>
      </c>
      <c r="M101" s="54">
        <v>6000</v>
      </c>
      <c r="N101" s="54">
        <f t="shared" si="26"/>
        <v>36000</v>
      </c>
      <c r="O101" s="54"/>
      <c r="P101" s="56" t="s">
        <v>103</v>
      </c>
      <c r="Q101" s="47">
        <f t="shared" si="27"/>
        <v>0</v>
      </c>
      <c r="R101" s="47">
        <f t="shared" si="28"/>
        <v>0</v>
      </c>
      <c r="S101" s="47">
        <f t="shared" si="29"/>
        <v>18000</v>
      </c>
      <c r="T101" s="47">
        <f t="shared" si="30"/>
        <v>18000</v>
      </c>
      <c r="U101" s="47">
        <f t="shared" si="19"/>
        <v>36000</v>
      </c>
    </row>
    <row r="102" spans="1:21" ht="12.75">
      <c r="A102" s="54" t="s">
        <v>103</v>
      </c>
      <c r="B102" s="55"/>
      <c r="C102" s="55"/>
      <c r="D102" s="55"/>
      <c r="E102" s="55"/>
      <c r="F102" s="55"/>
      <c r="G102" s="55"/>
      <c r="H102" s="54"/>
      <c r="I102" s="54">
        <v>6000</v>
      </c>
      <c r="J102" s="54">
        <v>6000</v>
      </c>
      <c r="K102" s="54">
        <v>6000</v>
      </c>
      <c r="L102" s="54">
        <v>6000</v>
      </c>
      <c r="M102" s="54">
        <v>6000</v>
      </c>
      <c r="N102" s="54">
        <f t="shared" si="26"/>
        <v>30000</v>
      </c>
      <c r="O102" s="54"/>
      <c r="P102" s="56" t="s">
        <v>103</v>
      </c>
      <c r="Q102" s="47">
        <f t="shared" si="27"/>
        <v>0</v>
      </c>
      <c r="R102" s="47">
        <f t="shared" si="28"/>
        <v>0</v>
      </c>
      <c r="S102" s="47">
        <f t="shared" si="29"/>
        <v>12000</v>
      </c>
      <c r="T102" s="47">
        <f t="shared" si="30"/>
        <v>18000</v>
      </c>
      <c r="U102" s="47">
        <f t="shared" si="19"/>
        <v>30000</v>
      </c>
    </row>
    <row r="103" spans="1:21" ht="12.75">
      <c r="A103" s="54" t="s">
        <v>103</v>
      </c>
      <c r="B103" s="55"/>
      <c r="C103" s="55"/>
      <c r="D103" s="55"/>
      <c r="E103" s="55"/>
      <c r="F103" s="55"/>
      <c r="G103" s="55"/>
      <c r="H103" s="54"/>
      <c r="I103" s="54"/>
      <c r="J103" s="54">
        <v>6000</v>
      </c>
      <c r="K103" s="54">
        <v>6000</v>
      </c>
      <c r="L103" s="54">
        <v>6000</v>
      </c>
      <c r="M103" s="54">
        <v>6000</v>
      </c>
      <c r="N103" s="54">
        <f t="shared" si="26"/>
        <v>24000</v>
      </c>
      <c r="O103" s="54"/>
      <c r="P103" s="56" t="s">
        <v>103</v>
      </c>
      <c r="Q103" s="47">
        <f t="shared" si="27"/>
        <v>0</v>
      </c>
      <c r="R103" s="47">
        <f t="shared" si="28"/>
        <v>0</v>
      </c>
      <c r="S103" s="47">
        <f t="shared" si="29"/>
        <v>6000</v>
      </c>
      <c r="T103" s="47">
        <f t="shared" si="30"/>
        <v>18000</v>
      </c>
      <c r="U103" s="47">
        <f t="shared" si="19"/>
        <v>24000</v>
      </c>
    </row>
    <row r="104" spans="1:21" ht="12.75">
      <c r="A104" s="54" t="s">
        <v>103</v>
      </c>
      <c r="B104" s="55"/>
      <c r="C104" s="55"/>
      <c r="D104" s="55"/>
      <c r="E104" s="55"/>
      <c r="F104" s="55"/>
      <c r="G104" s="55"/>
      <c r="H104" s="54"/>
      <c r="I104" s="54"/>
      <c r="J104" s="54"/>
      <c r="K104" s="54">
        <v>6000</v>
      </c>
      <c r="L104" s="54">
        <v>6000</v>
      </c>
      <c r="M104" s="54">
        <v>6000</v>
      </c>
      <c r="N104" s="54">
        <f t="shared" si="26"/>
        <v>18000</v>
      </c>
      <c r="O104" s="54"/>
      <c r="P104" s="56" t="s">
        <v>103</v>
      </c>
      <c r="Q104" s="47">
        <f t="shared" si="27"/>
        <v>0</v>
      </c>
      <c r="R104" s="47">
        <f t="shared" si="28"/>
        <v>0</v>
      </c>
      <c r="S104" s="47">
        <f t="shared" si="29"/>
        <v>0</v>
      </c>
      <c r="T104" s="47">
        <f t="shared" si="30"/>
        <v>18000</v>
      </c>
      <c r="U104" s="47">
        <f t="shared" si="19"/>
        <v>18000</v>
      </c>
    </row>
    <row r="105" spans="1:21" ht="12.75">
      <c r="A105" s="60" t="s">
        <v>114</v>
      </c>
      <c r="B105" s="55">
        <f>SUM(B97:B104)</f>
        <v>4584</v>
      </c>
      <c r="C105" s="55">
        <f aca="true" t="shared" si="31" ref="C105:N105">SUM(C97:C104)</f>
        <v>4584</v>
      </c>
      <c r="D105" s="55">
        <f t="shared" si="31"/>
        <v>4584</v>
      </c>
      <c r="E105" s="55">
        <f t="shared" si="31"/>
        <v>4584</v>
      </c>
      <c r="F105" s="55">
        <f t="shared" si="31"/>
        <v>8584</v>
      </c>
      <c r="G105" s="55">
        <f t="shared" si="31"/>
        <v>28000</v>
      </c>
      <c r="H105" s="55">
        <f t="shared" si="31"/>
        <v>34000</v>
      </c>
      <c r="I105" s="55">
        <f t="shared" si="31"/>
        <v>40000</v>
      </c>
      <c r="J105" s="55">
        <f t="shared" si="31"/>
        <v>46000</v>
      </c>
      <c r="K105" s="55">
        <f t="shared" si="31"/>
        <v>52000</v>
      </c>
      <c r="L105" s="55">
        <f t="shared" si="31"/>
        <v>52000</v>
      </c>
      <c r="M105" s="55">
        <f t="shared" si="31"/>
        <v>52000</v>
      </c>
      <c r="N105" s="55">
        <f t="shared" si="31"/>
        <v>330920</v>
      </c>
      <c r="O105" s="55">
        <f>COUNT(N97:N104)</f>
        <v>8</v>
      </c>
      <c r="P105" s="61" t="s">
        <v>114</v>
      </c>
      <c r="Q105" s="47">
        <f t="shared" si="27"/>
        <v>13752</v>
      </c>
      <c r="R105" s="47">
        <f t="shared" si="28"/>
        <v>41168</v>
      </c>
      <c r="S105" s="47">
        <f t="shared" si="29"/>
        <v>120000</v>
      </c>
      <c r="T105" s="47">
        <f t="shared" si="30"/>
        <v>156000</v>
      </c>
      <c r="U105" s="47">
        <f t="shared" si="19"/>
        <v>330920</v>
      </c>
    </row>
    <row r="106" spans="1:16" ht="12.75">
      <c r="A106" s="54"/>
      <c r="B106" s="55"/>
      <c r="C106" s="55"/>
      <c r="D106" s="55"/>
      <c r="E106" s="55"/>
      <c r="F106" s="55"/>
      <c r="G106" s="55"/>
      <c r="H106" s="54"/>
      <c r="I106" s="54"/>
      <c r="J106" s="54"/>
      <c r="K106" s="54"/>
      <c r="L106" s="54"/>
      <c r="M106" s="54"/>
      <c r="N106" s="54"/>
      <c r="O106" s="54"/>
      <c r="P106" s="56"/>
    </row>
    <row r="107" spans="1:21" ht="12.75">
      <c r="A107" s="54" t="s">
        <v>117</v>
      </c>
      <c r="B107" s="55">
        <f>B17+B27+B45+B55+B62+B83+B94+B105</f>
        <v>54266</v>
      </c>
      <c r="C107" s="55">
        <f aca="true" t="shared" si="32" ref="C107:N107">C17+C27+C45+C55+C62+C83+C94+C105</f>
        <v>54266</v>
      </c>
      <c r="D107" s="55">
        <f t="shared" si="32"/>
        <v>61266</v>
      </c>
      <c r="E107" s="55">
        <f t="shared" si="32"/>
        <v>61266</v>
      </c>
      <c r="F107" s="55">
        <f t="shared" si="32"/>
        <v>72266</v>
      </c>
      <c r="G107" s="55">
        <f t="shared" si="32"/>
        <v>181200</v>
      </c>
      <c r="H107" s="55">
        <f t="shared" si="32"/>
        <v>295700</v>
      </c>
      <c r="I107" s="55">
        <f t="shared" si="32"/>
        <v>396200</v>
      </c>
      <c r="J107" s="55">
        <f t="shared" si="32"/>
        <v>493200</v>
      </c>
      <c r="K107" s="55">
        <f t="shared" si="32"/>
        <v>592200</v>
      </c>
      <c r="L107" s="55">
        <f t="shared" si="32"/>
        <v>655200</v>
      </c>
      <c r="M107" s="55">
        <f t="shared" si="32"/>
        <v>675200</v>
      </c>
      <c r="N107" s="55">
        <f t="shared" si="32"/>
        <v>3592230</v>
      </c>
      <c r="O107" s="55"/>
      <c r="P107" s="56" t="s">
        <v>173</v>
      </c>
      <c r="Q107" s="47">
        <f>SUM(B107:D107)</f>
        <v>169798</v>
      </c>
      <c r="R107" s="47">
        <f>SUM(E107:G107)</f>
        <v>314732</v>
      </c>
      <c r="S107" s="47">
        <f>SUM(H107:J107)</f>
        <v>1185100</v>
      </c>
      <c r="T107" s="47">
        <f>SUM(K107:M107)</f>
        <v>1922600</v>
      </c>
      <c r="U107" s="47">
        <f t="shared" si="19"/>
        <v>3592230</v>
      </c>
    </row>
    <row r="108" spans="1:21" ht="12.75">
      <c r="A108" s="54" t="s">
        <v>122</v>
      </c>
      <c r="B108" s="53">
        <f>0.25*B107</f>
        <v>13566.5</v>
      </c>
      <c r="C108" s="53">
        <f aca="true" t="shared" si="33" ref="C108:N108">0.25*C107</f>
        <v>13566.5</v>
      </c>
      <c r="D108" s="53">
        <f t="shared" si="33"/>
        <v>15316.5</v>
      </c>
      <c r="E108" s="53">
        <f t="shared" si="33"/>
        <v>15316.5</v>
      </c>
      <c r="F108" s="53">
        <f t="shared" si="33"/>
        <v>18066.5</v>
      </c>
      <c r="G108" s="53">
        <f t="shared" si="33"/>
        <v>45300</v>
      </c>
      <c r="H108" s="53">
        <f t="shared" si="33"/>
        <v>73925</v>
      </c>
      <c r="I108" s="53">
        <f t="shared" si="33"/>
        <v>99050</v>
      </c>
      <c r="J108" s="53">
        <f t="shared" si="33"/>
        <v>123300</v>
      </c>
      <c r="K108" s="53">
        <f t="shared" si="33"/>
        <v>148050</v>
      </c>
      <c r="L108" s="53">
        <f t="shared" si="33"/>
        <v>163800</v>
      </c>
      <c r="M108" s="53">
        <f t="shared" si="33"/>
        <v>168800</v>
      </c>
      <c r="N108" s="53">
        <f t="shared" si="33"/>
        <v>898057.5</v>
      </c>
      <c r="O108" s="53"/>
      <c r="P108" s="56" t="s">
        <v>171</v>
      </c>
      <c r="Q108" s="47">
        <f>SUM(B108:D108)</f>
        <v>42449.5</v>
      </c>
      <c r="R108" s="47">
        <f>SUM(E108:G108)</f>
        <v>78683</v>
      </c>
      <c r="S108" s="47">
        <f>SUM(H108:J108)</f>
        <v>296275</v>
      </c>
      <c r="T108" s="47">
        <f>SUM(K108:M108)</f>
        <v>480650</v>
      </c>
      <c r="U108" s="47">
        <f t="shared" si="19"/>
        <v>898057.5</v>
      </c>
    </row>
    <row r="109" spans="1:21" ht="12.75">
      <c r="A109" s="54" t="s">
        <v>118</v>
      </c>
      <c r="B109" s="55">
        <f>SUM(B107:B108)</f>
        <v>67832.5</v>
      </c>
      <c r="C109" s="55">
        <f aca="true" t="shared" si="34" ref="C109:N109">SUM(C107:C108)</f>
        <v>67832.5</v>
      </c>
      <c r="D109" s="55">
        <f t="shared" si="34"/>
        <v>76582.5</v>
      </c>
      <c r="E109" s="55">
        <f t="shared" si="34"/>
        <v>76582.5</v>
      </c>
      <c r="F109" s="55">
        <f t="shared" si="34"/>
        <v>90332.5</v>
      </c>
      <c r="G109" s="55">
        <f t="shared" si="34"/>
        <v>226500</v>
      </c>
      <c r="H109" s="55">
        <f t="shared" si="34"/>
        <v>369625</v>
      </c>
      <c r="I109" s="55">
        <f t="shared" si="34"/>
        <v>495250</v>
      </c>
      <c r="J109" s="55">
        <f t="shared" si="34"/>
        <v>616500</v>
      </c>
      <c r="K109" s="55">
        <f t="shared" si="34"/>
        <v>740250</v>
      </c>
      <c r="L109" s="55">
        <f t="shared" si="34"/>
        <v>819000</v>
      </c>
      <c r="M109" s="55">
        <f t="shared" si="34"/>
        <v>844000</v>
      </c>
      <c r="N109" s="55">
        <f t="shared" si="34"/>
        <v>4490287.5</v>
      </c>
      <c r="O109" s="55">
        <f>SUM(O7:O105)</f>
        <v>78</v>
      </c>
      <c r="P109" s="56" t="s">
        <v>118</v>
      </c>
      <c r="Q109" s="47">
        <f>SUM(B109:D109)</f>
        <v>212247.5</v>
      </c>
      <c r="R109" s="47">
        <f>SUM(E109:G109)</f>
        <v>393415</v>
      </c>
      <c r="S109" s="47">
        <f>SUM(H109:J109)</f>
        <v>1481375</v>
      </c>
      <c r="T109" s="47">
        <f>SUM(K109:M109)</f>
        <v>2403250</v>
      </c>
      <c r="U109" s="47">
        <f t="shared" si="19"/>
        <v>4490287.5</v>
      </c>
    </row>
    <row r="110" spans="1:16" ht="12.75">
      <c r="A110" s="54"/>
      <c r="B110" s="55"/>
      <c r="C110" s="55"/>
      <c r="D110" s="55"/>
      <c r="E110" s="55"/>
      <c r="F110" s="55"/>
      <c r="N110" s="54"/>
      <c r="O110" s="54"/>
      <c r="P110" s="56"/>
    </row>
    <row r="111" spans="1:16" ht="12.75">
      <c r="A111" s="54"/>
      <c r="B111" s="55"/>
      <c r="C111" s="55"/>
      <c r="D111" s="55"/>
      <c r="E111" s="55"/>
      <c r="F111" s="55"/>
      <c r="N111" s="54"/>
      <c r="O111" s="54"/>
      <c r="P111" s="56"/>
    </row>
    <row r="112" spans="1:16" ht="12.75">
      <c r="A112" s="54" t="s">
        <v>170</v>
      </c>
      <c r="B112" s="55"/>
      <c r="C112" s="55"/>
      <c r="D112" s="55"/>
      <c r="E112" s="55"/>
      <c r="F112" s="55"/>
      <c r="N112" s="54"/>
      <c r="O112" s="54"/>
      <c r="P112" s="56" t="s">
        <v>170</v>
      </c>
    </row>
    <row r="113" spans="1:21" ht="12.75">
      <c r="A113" s="54" t="s">
        <v>123</v>
      </c>
      <c r="B113" s="55"/>
      <c r="C113" s="55"/>
      <c r="D113" s="55"/>
      <c r="E113" s="55"/>
      <c r="F113" s="55"/>
      <c r="G113" s="55">
        <f>0.15*G107</f>
        <v>27180</v>
      </c>
      <c r="H113" s="55">
        <f aca="true" t="shared" si="35" ref="H113:M113">0.15*H107</f>
        <v>44355</v>
      </c>
      <c r="I113" s="55">
        <f t="shared" si="35"/>
        <v>59430</v>
      </c>
      <c r="J113" s="55">
        <f t="shared" si="35"/>
        <v>73980</v>
      </c>
      <c r="K113" s="55">
        <f t="shared" si="35"/>
        <v>88830</v>
      </c>
      <c r="L113" s="55">
        <f t="shared" si="35"/>
        <v>98280</v>
      </c>
      <c r="M113" s="55">
        <f t="shared" si="35"/>
        <v>101280</v>
      </c>
      <c r="N113" s="54">
        <f aca="true" t="shared" si="36" ref="N113:N132">SUM(B113:M113)</f>
        <v>493335</v>
      </c>
      <c r="O113" s="57"/>
      <c r="P113" s="56" t="s">
        <v>203</v>
      </c>
      <c r="Q113" s="47">
        <f aca="true" t="shared" si="37" ref="Q113:Q132">SUM(B113:D113)</f>
        <v>0</v>
      </c>
      <c r="R113" s="47">
        <f aca="true" t="shared" si="38" ref="R113:R132">SUM(E113:G113)</f>
        <v>27180</v>
      </c>
      <c r="S113" s="47">
        <f aca="true" t="shared" si="39" ref="S113:S132">SUM(H113:J113)</f>
        <v>177765</v>
      </c>
      <c r="T113" s="47">
        <f aca="true" t="shared" si="40" ref="T113:T132">SUM(K113:M113)</f>
        <v>288390</v>
      </c>
      <c r="U113" s="47">
        <f t="shared" si="19"/>
        <v>493335</v>
      </c>
    </row>
    <row r="114" spans="1:21" ht="12.75">
      <c r="A114" s="54" t="s">
        <v>124</v>
      </c>
      <c r="B114" s="55"/>
      <c r="C114" s="55"/>
      <c r="D114" s="55"/>
      <c r="E114" s="55"/>
      <c r="F114" s="55"/>
      <c r="G114" s="55">
        <v>10000</v>
      </c>
      <c r="H114" s="55">
        <v>10000</v>
      </c>
      <c r="I114" s="55">
        <v>10000</v>
      </c>
      <c r="J114" s="55">
        <v>10000</v>
      </c>
      <c r="K114" s="55">
        <v>10000</v>
      </c>
      <c r="L114" s="55">
        <v>10000</v>
      </c>
      <c r="M114" s="55">
        <v>10000</v>
      </c>
      <c r="N114" s="54">
        <f t="shared" si="36"/>
        <v>70000</v>
      </c>
      <c r="O114" s="54"/>
      <c r="P114" s="56" t="s">
        <v>124</v>
      </c>
      <c r="Q114" s="47">
        <f t="shared" si="37"/>
        <v>0</v>
      </c>
      <c r="R114" s="47">
        <f t="shared" si="38"/>
        <v>10000</v>
      </c>
      <c r="S114" s="47">
        <f t="shared" si="39"/>
        <v>30000</v>
      </c>
      <c r="T114" s="47">
        <f t="shared" si="40"/>
        <v>30000</v>
      </c>
      <c r="U114" s="47">
        <f t="shared" si="19"/>
        <v>70000</v>
      </c>
    </row>
    <row r="115" spans="1:21" ht="12.75">
      <c r="A115" s="54" t="s">
        <v>163</v>
      </c>
      <c r="B115" s="55"/>
      <c r="C115" s="55"/>
      <c r="D115" s="55"/>
      <c r="E115" s="55">
        <v>8000</v>
      </c>
      <c r="F115" s="55">
        <v>8000</v>
      </c>
      <c r="G115" s="55">
        <v>50000</v>
      </c>
      <c r="H115" s="55">
        <v>75000</v>
      </c>
      <c r="I115" s="55">
        <v>100000</v>
      </c>
      <c r="J115" s="55">
        <v>100000</v>
      </c>
      <c r="K115" s="55">
        <v>150000</v>
      </c>
      <c r="L115" s="55">
        <v>150000</v>
      </c>
      <c r="M115" s="55">
        <v>150000</v>
      </c>
      <c r="N115" s="54">
        <f t="shared" si="36"/>
        <v>791000</v>
      </c>
      <c r="O115" s="54"/>
      <c r="P115" s="56" t="s">
        <v>163</v>
      </c>
      <c r="Q115" s="47">
        <f t="shared" si="37"/>
        <v>0</v>
      </c>
      <c r="R115" s="47">
        <f t="shared" si="38"/>
        <v>66000</v>
      </c>
      <c r="S115" s="47">
        <f t="shared" si="39"/>
        <v>275000</v>
      </c>
      <c r="T115" s="47">
        <f t="shared" si="40"/>
        <v>450000</v>
      </c>
      <c r="U115" s="47">
        <f t="shared" si="19"/>
        <v>791000</v>
      </c>
    </row>
    <row r="116" spans="1:21" ht="12.75">
      <c r="A116" s="54" t="s">
        <v>137</v>
      </c>
      <c r="B116" s="55">
        <v>2000</v>
      </c>
      <c r="C116" s="55">
        <v>2000</v>
      </c>
      <c r="D116" s="55">
        <v>2000</v>
      </c>
      <c r="E116" s="55">
        <v>2000</v>
      </c>
      <c r="F116" s="55">
        <v>2000</v>
      </c>
      <c r="G116" s="55">
        <v>2000</v>
      </c>
      <c r="H116" s="55">
        <v>2000</v>
      </c>
      <c r="I116" s="55">
        <v>2000</v>
      </c>
      <c r="J116" s="55">
        <v>2000</v>
      </c>
      <c r="K116" s="55">
        <v>2000</v>
      </c>
      <c r="L116" s="55">
        <v>2000</v>
      </c>
      <c r="M116" s="55">
        <v>2000</v>
      </c>
      <c r="N116" s="54">
        <f t="shared" si="36"/>
        <v>24000</v>
      </c>
      <c r="O116" s="54"/>
      <c r="P116" s="56" t="s">
        <v>137</v>
      </c>
      <c r="Q116" s="47">
        <f t="shared" si="37"/>
        <v>6000</v>
      </c>
      <c r="R116" s="47">
        <f t="shared" si="38"/>
        <v>6000</v>
      </c>
      <c r="S116" s="47">
        <f t="shared" si="39"/>
        <v>6000</v>
      </c>
      <c r="T116" s="47">
        <f t="shared" si="40"/>
        <v>6000</v>
      </c>
      <c r="U116" s="47">
        <f t="shared" si="19"/>
        <v>24000</v>
      </c>
    </row>
    <row r="117" spans="1:21" ht="12.75">
      <c r="A117" s="54" t="s">
        <v>139</v>
      </c>
      <c r="B117" s="55">
        <v>2000</v>
      </c>
      <c r="C117" s="55">
        <v>10000</v>
      </c>
      <c r="D117" s="55">
        <v>4000</v>
      </c>
      <c r="E117" s="55">
        <v>20000</v>
      </c>
      <c r="F117" s="55"/>
      <c r="G117" s="55">
        <v>10000</v>
      </c>
      <c r="H117" s="54">
        <v>10000</v>
      </c>
      <c r="I117" s="54">
        <v>10000</v>
      </c>
      <c r="J117" s="54">
        <v>10000</v>
      </c>
      <c r="K117" s="54">
        <v>10000</v>
      </c>
      <c r="L117" s="54">
        <v>10000</v>
      </c>
      <c r="M117" s="54">
        <v>10000</v>
      </c>
      <c r="N117" s="54">
        <f t="shared" si="36"/>
        <v>106000</v>
      </c>
      <c r="O117" s="54"/>
      <c r="P117" s="56" t="s">
        <v>139</v>
      </c>
      <c r="Q117" s="47">
        <f t="shared" si="37"/>
        <v>16000</v>
      </c>
      <c r="R117" s="47">
        <f t="shared" si="38"/>
        <v>30000</v>
      </c>
      <c r="S117" s="47">
        <f t="shared" si="39"/>
        <v>30000</v>
      </c>
      <c r="T117" s="47">
        <f t="shared" si="40"/>
        <v>30000</v>
      </c>
      <c r="U117" s="47">
        <f t="shared" si="19"/>
        <v>106000</v>
      </c>
    </row>
    <row r="118" spans="1:21" ht="12.75">
      <c r="A118" s="54" t="s">
        <v>133</v>
      </c>
      <c r="B118" s="55">
        <v>4000</v>
      </c>
      <c r="C118" s="55">
        <v>4000</v>
      </c>
      <c r="D118" s="55">
        <v>4000</v>
      </c>
      <c r="E118" s="55">
        <v>4000</v>
      </c>
      <c r="F118" s="55">
        <v>4000</v>
      </c>
      <c r="G118" s="55">
        <v>6000</v>
      </c>
      <c r="H118" s="54">
        <v>8000</v>
      </c>
      <c r="I118" s="54">
        <v>10000</v>
      </c>
      <c r="J118" s="54">
        <v>20000</v>
      </c>
      <c r="K118" s="54">
        <v>30000</v>
      </c>
      <c r="L118" s="54">
        <v>40000</v>
      </c>
      <c r="M118" s="54">
        <v>50000</v>
      </c>
      <c r="N118" s="54">
        <f t="shared" si="36"/>
        <v>184000</v>
      </c>
      <c r="O118" s="54"/>
      <c r="P118" s="56" t="s">
        <v>133</v>
      </c>
      <c r="Q118" s="47">
        <f t="shared" si="37"/>
        <v>12000</v>
      </c>
      <c r="R118" s="47">
        <f t="shared" si="38"/>
        <v>14000</v>
      </c>
      <c r="S118" s="47">
        <f t="shared" si="39"/>
        <v>38000</v>
      </c>
      <c r="T118" s="47">
        <f t="shared" si="40"/>
        <v>120000</v>
      </c>
      <c r="U118" s="47">
        <f t="shared" si="19"/>
        <v>184000</v>
      </c>
    </row>
    <row r="119" spans="1:21" ht="12.75">
      <c r="A119" s="54" t="s">
        <v>125</v>
      </c>
      <c r="B119" s="55">
        <v>2000</v>
      </c>
      <c r="C119" s="55">
        <v>2000</v>
      </c>
      <c r="D119" s="55">
        <v>2000</v>
      </c>
      <c r="E119" s="55">
        <v>2000</v>
      </c>
      <c r="F119" s="55">
        <v>2000</v>
      </c>
      <c r="G119" s="55">
        <v>3000</v>
      </c>
      <c r="H119" s="54">
        <v>3000</v>
      </c>
      <c r="I119" s="54">
        <v>4000</v>
      </c>
      <c r="J119" s="54">
        <v>5000</v>
      </c>
      <c r="K119" s="54">
        <v>6000</v>
      </c>
      <c r="L119" s="54">
        <v>7000</v>
      </c>
      <c r="M119" s="54">
        <v>8000</v>
      </c>
      <c r="N119" s="54">
        <f t="shared" si="36"/>
        <v>46000</v>
      </c>
      <c r="O119" s="54"/>
      <c r="P119" s="56" t="s">
        <v>125</v>
      </c>
      <c r="Q119" s="47">
        <f t="shared" si="37"/>
        <v>6000</v>
      </c>
      <c r="R119" s="47">
        <f t="shared" si="38"/>
        <v>7000</v>
      </c>
      <c r="S119" s="47">
        <f t="shared" si="39"/>
        <v>12000</v>
      </c>
      <c r="T119" s="47">
        <f t="shared" si="40"/>
        <v>21000</v>
      </c>
      <c r="U119" s="47">
        <f t="shared" si="19"/>
        <v>46000</v>
      </c>
    </row>
    <row r="120" spans="1:21" ht="12.75">
      <c r="A120" s="54" t="s">
        <v>126</v>
      </c>
      <c r="B120" s="55">
        <v>400</v>
      </c>
      <c r="C120" s="55">
        <v>400</v>
      </c>
      <c r="D120" s="55">
        <v>400</v>
      </c>
      <c r="E120" s="55">
        <v>400</v>
      </c>
      <c r="F120" s="55">
        <v>500</v>
      </c>
      <c r="G120" s="55">
        <v>600</v>
      </c>
      <c r="H120" s="54">
        <v>800</v>
      </c>
      <c r="I120" s="54">
        <v>1000</v>
      </c>
      <c r="J120" s="54">
        <v>1200</v>
      </c>
      <c r="K120" s="54">
        <v>1400</v>
      </c>
      <c r="L120" s="54">
        <v>1600</v>
      </c>
      <c r="M120" s="54">
        <v>1600</v>
      </c>
      <c r="N120" s="54">
        <f t="shared" si="36"/>
        <v>10300</v>
      </c>
      <c r="O120" s="54"/>
      <c r="P120" s="56" t="s">
        <v>126</v>
      </c>
      <c r="Q120" s="47">
        <f t="shared" si="37"/>
        <v>1200</v>
      </c>
      <c r="R120" s="47">
        <f t="shared" si="38"/>
        <v>1500</v>
      </c>
      <c r="S120" s="47">
        <f t="shared" si="39"/>
        <v>3000</v>
      </c>
      <c r="T120" s="47">
        <f t="shared" si="40"/>
        <v>4600</v>
      </c>
      <c r="U120" s="47">
        <f t="shared" si="19"/>
        <v>10300</v>
      </c>
    </row>
    <row r="121" spans="1:21" ht="12.75">
      <c r="A121" s="54" t="s">
        <v>138</v>
      </c>
      <c r="B121" s="55">
        <v>3000</v>
      </c>
      <c r="C121" s="55">
        <v>3000</v>
      </c>
      <c r="D121" s="55">
        <v>3000</v>
      </c>
      <c r="E121" s="55">
        <v>3000</v>
      </c>
      <c r="F121" s="55">
        <v>3000</v>
      </c>
      <c r="G121" s="55">
        <v>450000</v>
      </c>
      <c r="H121" s="54"/>
      <c r="I121" s="54"/>
      <c r="J121" s="54"/>
      <c r="K121" s="54"/>
      <c r="L121" s="54"/>
      <c r="M121" s="54"/>
      <c r="N121" s="54">
        <f t="shared" si="36"/>
        <v>465000</v>
      </c>
      <c r="O121" s="54"/>
      <c r="P121" s="56" t="s">
        <v>138</v>
      </c>
      <c r="Q121" s="47">
        <f t="shared" si="37"/>
        <v>9000</v>
      </c>
      <c r="R121" s="47">
        <f t="shared" si="38"/>
        <v>456000</v>
      </c>
      <c r="S121" s="47">
        <f t="shared" si="39"/>
        <v>0</v>
      </c>
      <c r="T121" s="47">
        <f t="shared" si="40"/>
        <v>0</v>
      </c>
      <c r="U121" s="47">
        <f t="shared" si="19"/>
        <v>465000</v>
      </c>
    </row>
    <row r="122" spans="1:21" ht="12.75">
      <c r="A122" s="54" t="s">
        <v>189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>
        <f t="shared" si="36"/>
        <v>0</v>
      </c>
      <c r="O122" s="54"/>
      <c r="P122" s="56" t="s">
        <v>189</v>
      </c>
      <c r="Q122" s="47">
        <f t="shared" si="37"/>
        <v>0</v>
      </c>
      <c r="R122" s="47">
        <f t="shared" si="38"/>
        <v>0</v>
      </c>
      <c r="S122" s="47">
        <f t="shared" si="39"/>
        <v>0</v>
      </c>
      <c r="T122" s="47">
        <f t="shared" si="40"/>
        <v>0</v>
      </c>
      <c r="U122" s="47">
        <f t="shared" si="19"/>
        <v>0</v>
      </c>
    </row>
    <row r="123" spans="1:21" ht="12.75">
      <c r="A123" s="54" t="s">
        <v>127</v>
      </c>
      <c r="B123" s="55"/>
      <c r="C123" s="55"/>
      <c r="D123" s="55"/>
      <c r="E123" s="55"/>
      <c r="F123" s="55"/>
      <c r="G123" s="55"/>
      <c r="H123" s="54"/>
      <c r="I123" s="54"/>
      <c r="J123" s="54">
        <v>2000</v>
      </c>
      <c r="K123" s="54">
        <v>2000</v>
      </c>
      <c r="L123" s="54">
        <v>2000</v>
      </c>
      <c r="M123" s="54">
        <v>2000</v>
      </c>
      <c r="N123" s="54">
        <f t="shared" si="36"/>
        <v>8000</v>
      </c>
      <c r="O123" s="54"/>
      <c r="P123" s="56" t="s">
        <v>127</v>
      </c>
      <c r="Q123" s="47">
        <f t="shared" si="37"/>
        <v>0</v>
      </c>
      <c r="R123" s="47">
        <f t="shared" si="38"/>
        <v>0</v>
      </c>
      <c r="S123" s="47">
        <f t="shared" si="39"/>
        <v>2000</v>
      </c>
      <c r="T123" s="47">
        <f t="shared" si="40"/>
        <v>6000</v>
      </c>
      <c r="U123" s="47">
        <f t="shared" si="19"/>
        <v>8000</v>
      </c>
    </row>
    <row r="124" spans="1:21" ht="12.75">
      <c r="A124" s="54" t="s">
        <v>128</v>
      </c>
      <c r="B124" s="55">
        <v>1000</v>
      </c>
      <c r="C124" s="55">
        <v>1000</v>
      </c>
      <c r="D124" s="55">
        <v>1000</v>
      </c>
      <c r="E124" s="55">
        <v>1000</v>
      </c>
      <c r="F124" s="55">
        <v>1000</v>
      </c>
      <c r="G124" s="55">
        <v>1200</v>
      </c>
      <c r="H124" s="54">
        <v>1400</v>
      </c>
      <c r="I124" s="54">
        <v>1800</v>
      </c>
      <c r="J124" s="54">
        <v>2000</v>
      </c>
      <c r="K124" s="54">
        <v>2400</v>
      </c>
      <c r="L124" s="54">
        <v>3000</v>
      </c>
      <c r="M124" s="54">
        <v>4000</v>
      </c>
      <c r="N124" s="54">
        <f t="shared" si="36"/>
        <v>20800</v>
      </c>
      <c r="O124" s="54"/>
      <c r="P124" s="56" t="s">
        <v>128</v>
      </c>
      <c r="Q124" s="47">
        <f t="shared" si="37"/>
        <v>3000</v>
      </c>
      <c r="R124" s="47">
        <f t="shared" si="38"/>
        <v>3200</v>
      </c>
      <c r="S124" s="47">
        <f t="shared" si="39"/>
        <v>5200</v>
      </c>
      <c r="T124" s="47">
        <f t="shared" si="40"/>
        <v>9400</v>
      </c>
      <c r="U124" s="47">
        <f t="shared" si="19"/>
        <v>20800</v>
      </c>
    </row>
    <row r="125" spans="1:21" ht="12.75">
      <c r="A125" s="54" t="s">
        <v>3</v>
      </c>
      <c r="B125" s="55">
        <v>2000</v>
      </c>
      <c r="C125" s="55">
        <v>2000</v>
      </c>
      <c r="D125" s="55">
        <v>2000</v>
      </c>
      <c r="E125" s="55">
        <v>2000</v>
      </c>
      <c r="F125" s="55">
        <v>2000</v>
      </c>
      <c r="G125" s="55">
        <v>2000</v>
      </c>
      <c r="H125" s="54">
        <v>2500</v>
      </c>
      <c r="I125" s="54">
        <v>3500</v>
      </c>
      <c r="J125" s="54">
        <v>4500</v>
      </c>
      <c r="K125" s="54">
        <v>5500</v>
      </c>
      <c r="L125" s="54">
        <v>6500</v>
      </c>
      <c r="M125" s="54">
        <v>7000</v>
      </c>
      <c r="N125" s="54">
        <f t="shared" si="36"/>
        <v>41500</v>
      </c>
      <c r="O125" s="54"/>
      <c r="P125" s="56" t="s">
        <v>3</v>
      </c>
      <c r="Q125" s="47">
        <f t="shared" si="37"/>
        <v>6000</v>
      </c>
      <c r="R125" s="47">
        <f t="shared" si="38"/>
        <v>6000</v>
      </c>
      <c r="S125" s="47">
        <f t="shared" si="39"/>
        <v>10500</v>
      </c>
      <c r="T125" s="47">
        <f t="shared" si="40"/>
        <v>19000</v>
      </c>
      <c r="U125" s="47">
        <f t="shared" si="19"/>
        <v>41500</v>
      </c>
    </row>
    <row r="126" spans="1:21" ht="12.75">
      <c r="A126" s="54" t="s">
        <v>129</v>
      </c>
      <c r="B126" s="55">
        <v>500</v>
      </c>
      <c r="C126" s="55">
        <v>500</v>
      </c>
      <c r="D126" s="55">
        <v>500</v>
      </c>
      <c r="E126" s="55">
        <v>500</v>
      </c>
      <c r="F126" s="55">
        <v>500</v>
      </c>
      <c r="G126" s="55">
        <v>1500</v>
      </c>
      <c r="H126" s="54">
        <v>2000</v>
      </c>
      <c r="I126" s="54">
        <v>2500</v>
      </c>
      <c r="J126" s="54">
        <v>3000</v>
      </c>
      <c r="K126" s="54">
        <v>3000</v>
      </c>
      <c r="L126" s="54">
        <v>3000</v>
      </c>
      <c r="M126" s="54">
        <v>3000</v>
      </c>
      <c r="N126" s="54">
        <f t="shared" si="36"/>
        <v>20500</v>
      </c>
      <c r="O126" s="54"/>
      <c r="P126" s="56" t="s">
        <v>129</v>
      </c>
      <c r="Q126" s="47">
        <f t="shared" si="37"/>
        <v>1500</v>
      </c>
      <c r="R126" s="47">
        <f t="shared" si="38"/>
        <v>2500</v>
      </c>
      <c r="S126" s="47">
        <f t="shared" si="39"/>
        <v>7500</v>
      </c>
      <c r="T126" s="47">
        <f t="shared" si="40"/>
        <v>9000</v>
      </c>
      <c r="U126" s="47">
        <f t="shared" si="19"/>
        <v>20500</v>
      </c>
    </row>
    <row r="127" spans="1:21" ht="12.75">
      <c r="A127" s="54" t="s">
        <v>130</v>
      </c>
      <c r="B127" s="55">
        <v>2000</v>
      </c>
      <c r="C127" s="55">
        <v>2000</v>
      </c>
      <c r="D127" s="55">
        <v>2000</v>
      </c>
      <c r="E127" s="55">
        <v>2000</v>
      </c>
      <c r="F127" s="55">
        <v>2000</v>
      </c>
      <c r="G127" s="55">
        <v>12000</v>
      </c>
      <c r="H127" s="54">
        <v>24000</v>
      </c>
      <c r="I127" s="54">
        <v>24000</v>
      </c>
      <c r="J127" s="54">
        <v>24000</v>
      </c>
      <c r="K127" s="54">
        <v>20000</v>
      </c>
      <c r="L127" s="54">
        <v>12000</v>
      </c>
      <c r="M127" s="54">
        <v>4000</v>
      </c>
      <c r="N127" s="54">
        <f t="shared" si="36"/>
        <v>130000</v>
      </c>
      <c r="O127" s="54"/>
      <c r="P127" s="56" t="s">
        <v>130</v>
      </c>
      <c r="Q127" s="47">
        <f t="shared" si="37"/>
        <v>6000</v>
      </c>
      <c r="R127" s="47">
        <f t="shared" si="38"/>
        <v>16000</v>
      </c>
      <c r="S127" s="47">
        <f t="shared" si="39"/>
        <v>72000</v>
      </c>
      <c r="T127" s="47">
        <f t="shared" si="40"/>
        <v>36000</v>
      </c>
      <c r="U127" s="47">
        <f t="shared" si="19"/>
        <v>130000</v>
      </c>
    </row>
    <row r="128" spans="1:21" ht="12.75">
      <c r="A128" s="54" t="s">
        <v>131</v>
      </c>
      <c r="B128" s="55">
        <v>2000</v>
      </c>
      <c r="C128" s="55">
        <v>2000</v>
      </c>
      <c r="D128" s="55">
        <v>2000</v>
      </c>
      <c r="E128" s="55">
        <v>2000</v>
      </c>
      <c r="F128" s="55">
        <v>2000</v>
      </c>
      <c r="G128" s="55">
        <v>2000</v>
      </c>
      <c r="H128" s="55">
        <v>2000</v>
      </c>
      <c r="I128" s="55">
        <v>2000</v>
      </c>
      <c r="J128" s="55">
        <v>2000</v>
      </c>
      <c r="K128" s="55">
        <v>2000</v>
      </c>
      <c r="L128" s="55">
        <v>2000</v>
      </c>
      <c r="M128" s="55">
        <v>2000</v>
      </c>
      <c r="N128" s="54">
        <f t="shared" si="36"/>
        <v>24000</v>
      </c>
      <c r="O128" s="54"/>
      <c r="P128" s="56" t="s">
        <v>131</v>
      </c>
      <c r="Q128" s="47">
        <f t="shared" si="37"/>
        <v>6000</v>
      </c>
      <c r="R128" s="47">
        <f t="shared" si="38"/>
        <v>6000</v>
      </c>
      <c r="S128" s="47">
        <f t="shared" si="39"/>
        <v>6000</v>
      </c>
      <c r="T128" s="47">
        <f t="shared" si="40"/>
        <v>6000</v>
      </c>
      <c r="U128" s="47">
        <f t="shared" si="19"/>
        <v>24000</v>
      </c>
    </row>
    <row r="129" spans="1:21" ht="12.75">
      <c r="A129" s="54" t="s">
        <v>140</v>
      </c>
      <c r="B129" s="55"/>
      <c r="C129" s="55"/>
      <c r="D129" s="55"/>
      <c r="E129" s="55"/>
      <c r="F129" s="55"/>
      <c r="G129" s="55">
        <v>6000</v>
      </c>
      <c r="H129" s="54">
        <v>12000</v>
      </c>
      <c r="I129" s="54">
        <v>12000</v>
      </c>
      <c r="J129" s="54">
        <v>12000</v>
      </c>
      <c r="K129" s="54">
        <v>10000</v>
      </c>
      <c r="L129" s="54">
        <v>6000</v>
      </c>
      <c r="M129" s="54">
        <v>2000</v>
      </c>
      <c r="N129" s="54">
        <f t="shared" si="36"/>
        <v>60000</v>
      </c>
      <c r="O129" s="54"/>
      <c r="P129" s="56" t="s">
        <v>140</v>
      </c>
      <c r="Q129" s="47">
        <f t="shared" si="37"/>
        <v>0</v>
      </c>
      <c r="R129" s="47">
        <f t="shared" si="38"/>
        <v>6000</v>
      </c>
      <c r="S129" s="47">
        <f t="shared" si="39"/>
        <v>36000</v>
      </c>
      <c r="T129" s="47">
        <f t="shared" si="40"/>
        <v>18000</v>
      </c>
      <c r="U129" s="47">
        <f t="shared" si="19"/>
        <v>60000</v>
      </c>
    </row>
    <row r="130" spans="1:21" ht="12.75">
      <c r="A130" s="54" t="s">
        <v>132</v>
      </c>
      <c r="B130" s="55"/>
      <c r="C130" s="55">
        <v>6000</v>
      </c>
      <c r="D130" s="55"/>
      <c r="E130" s="55">
        <v>4000</v>
      </c>
      <c r="F130" s="55"/>
      <c r="G130" s="55">
        <v>4000</v>
      </c>
      <c r="H130" s="54"/>
      <c r="I130" s="54"/>
      <c r="J130" s="54"/>
      <c r="K130" s="54">
        <v>4000</v>
      </c>
      <c r="L130" s="54"/>
      <c r="M130" s="54"/>
      <c r="N130" s="54">
        <f t="shared" si="36"/>
        <v>18000</v>
      </c>
      <c r="O130" s="54"/>
      <c r="P130" s="56" t="s">
        <v>132</v>
      </c>
      <c r="Q130" s="47">
        <f t="shared" si="37"/>
        <v>6000</v>
      </c>
      <c r="R130" s="47">
        <f t="shared" si="38"/>
        <v>8000</v>
      </c>
      <c r="S130" s="47">
        <f t="shared" si="39"/>
        <v>0</v>
      </c>
      <c r="T130" s="47">
        <f t="shared" si="40"/>
        <v>4000</v>
      </c>
      <c r="U130" s="47">
        <f t="shared" si="19"/>
        <v>18000</v>
      </c>
    </row>
    <row r="131" spans="1:21" ht="12.75">
      <c r="A131" s="54" t="s">
        <v>134</v>
      </c>
      <c r="B131" s="55">
        <v>1000</v>
      </c>
      <c r="C131" s="55">
        <v>1000</v>
      </c>
      <c r="D131" s="55">
        <v>1000</v>
      </c>
      <c r="E131" s="55">
        <v>1000</v>
      </c>
      <c r="F131" s="55">
        <v>1000</v>
      </c>
      <c r="G131" s="55">
        <v>2000</v>
      </c>
      <c r="H131" s="55">
        <v>2000</v>
      </c>
      <c r="I131" s="55">
        <v>2000</v>
      </c>
      <c r="J131" s="55">
        <v>2000</v>
      </c>
      <c r="K131" s="54">
        <v>3000</v>
      </c>
      <c r="L131" s="54">
        <v>3000</v>
      </c>
      <c r="M131" s="54">
        <v>3000</v>
      </c>
      <c r="N131" s="54">
        <f t="shared" si="36"/>
        <v>22000</v>
      </c>
      <c r="O131" s="54"/>
      <c r="P131" s="56" t="s">
        <v>134</v>
      </c>
      <c r="Q131" s="47">
        <f t="shared" si="37"/>
        <v>3000</v>
      </c>
      <c r="R131" s="47">
        <f t="shared" si="38"/>
        <v>4000</v>
      </c>
      <c r="S131" s="47">
        <f t="shared" si="39"/>
        <v>6000</v>
      </c>
      <c r="T131" s="47">
        <f t="shared" si="40"/>
        <v>9000</v>
      </c>
      <c r="U131" s="47">
        <f t="shared" si="19"/>
        <v>22000</v>
      </c>
    </row>
    <row r="132" spans="1:21" ht="12.75">
      <c r="A132" s="54" t="s">
        <v>135</v>
      </c>
      <c r="B132" s="55">
        <f>228000/12</f>
        <v>19000</v>
      </c>
      <c r="C132" s="55">
        <f aca="true" t="shared" si="41" ref="C132:M132">228000/12</f>
        <v>19000</v>
      </c>
      <c r="D132" s="55">
        <f t="shared" si="41"/>
        <v>19000</v>
      </c>
      <c r="E132" s="55">
        <f t="shared" si="41"/>
        <v>19000</v>
      </c>
      <c r="F132" s="55">
        <f t="shared" si="41"/>
        <v>19000</v>
      </c>
      <c r="G132" s="55">
        <f t="shared" si="41"/>
        <v>19000</v>
      </c>
      <c r="H132" s="55">
        <f t="shared" si="41"/>
        <v>19000</v>
      </c>
      <c r="I132" s="55">
        <f t="shared" si="41"/>
        <v>19000</v>
      </c>
      <c r="J132" s="55">
        <f t="shared" si="41"/>
        <v>19000</v>
      </c>
      <c r="K132" s="55">
        <f t="shared" si="41"/>
        <v>19000</v>
      </c>
      <c r="L132" s="55">
        <f t="shared" si="41"/>
        <v>19000</v>
      </c>
      <c r="M132" s="55">
        <f t="shared" si="41"/>
        <v>19000</v>
      </c>
      <c r="N132" s="54">
        <f t="shared" si="36"/>
        <v>228000</v>
      </c>
      <c r="O132" s="54"/>
      <c r="P132" s="56" t="s">
        <v>135</v>
      </c>
      <c r="Q132" s="47">
        <f t="shared" si="37"/>
        <v>57000</v>
      </c>
      <c r="R132" s="47">
        <f t="shared" si="38"/>
        <v>57000</v>
      </c>
      <c r="S132" s="47">
        <f t="shared" si="39"/>
        <v>57000</v>
      </c>
      <c r="T132" s="47">
        <f t="shared" si="40"/>
        <v>57000</v>
      </c>
      <c r="U132" s="47">
        <f t="shared" si="19"/>
        <v>228000</v>
      </c>
    </row>
    <row r="133" spans="2:15" ht="12.75">
      <c r="B133" s="55"/>
      <c r="C133" s="55"/>
      <c r="D133" s="55"/>
      <c r="E133" s="55"/>
      <c r="F133" s="55"/>
      <c r="G133" s="55"/>
      <c r="H133" s="54"/>
      <c r="I133" s="54"/>
      <c r="J133" s="54"/>
      <c r="K133" s="54"/>
      <c r="L133" s="54"/>
      <c r="M133" s="54"/>
      <c r="N133" s="54"/>
      <c r="O133" s="54"/>
    </row>
    <row r="134" spans="1:21" ht="12.75">
      <c r="A134" s="54" t="s">
        <v>136</v>
      </c>
      <c r="B134" s="55">
        <f>SUM(B113:B132)</f>
        <v>40900</v>
      </c>
      <c r="C134" s="55">
        <f aca="true" t="shared" si="42" ref="C134:M134">SUM(C113:C132)</f>
        <v>54900</v>
      </c>
      <c r="D134" s="55">
        <f t="shared" si="42"/>
        <v>42900</v>
      </c>
      <c r="E134" s="55">
        <f t="shared" si="42"/>
        <v>70900</v>
      </c>
      <c r="F134" s="55">
        <f t="shared" si="42"/>
        <v>47000</v>
      </c>
      <c r="G134" s="55">
        <f t="shared" si="42"/>
        <v>608480</v>
      </c>
      <c r="H134" s="55">
        <f t="shared" si="42"/>
        <v>218055</v>
      </c>
      <c r="I134" s="55">
        <f t="shared" si="42"/>
        <v>263230</v>
      </c>
      <c r="J134" s="55">
        <f t="shared" si="42"/>
        <v>292680</v>
      </c>
      <c r="K134" s="55">
        <f t="shared" si="42"/>
        <v>369130</v>
      </c>
      <c r="L134" s="55">
        <f t="shared" si="42"/>
        <v>375380</v>
      </c>
      <c r="M134" s="55">
        <f t="shared" si="42"/>
        <v>378880</v>
      </c>
      <c r="N134" s="54">
        <f>SUM(B134:M134)</f>
        <v>2762435</v>
      </c>
      <c r="O134" s="54"/>
      <c r="P134" s="56" t="s">
        <v>136</v>
      </c>
      <c r="Q134" s="47">
        <f>SUM(B134:D134)</f>
        <v>138700</v>
      </c>
      <c r="R134" s="47">
        <f>SUM(E134:G134)</f>
        <v>726380</v>
      </c>
      <c r="S134" s="47">
        <f>SUM(H134:J134)</f>
        <v>773965</v>
      </c>
      <c r="T134" s="47">
        <f>SUM(K134:M134)</f>
        <v>1123390</v>
      </c>
      <c r="U134" s="47">
        <f t="shared" si="19"/>
        <v>2762435</v>
      </c>
    </row>
    <row r="135" spans="1:16" ht="12.75">
      <c r="A135" s="54"/>
      <c r="P135" s="56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&amp;C&amp;F</oddHeader>
    <oddFooter>&amp;L&amp;B Confidential&amp;B&amp;C&amp;D&amp;RPage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421875" style="33" customWidth="1"/>
    <col min="2" max="2" width="11.00390625" style="33" bestFit="1" customWidth="1"/>
    <col min="3" max="4" width="10.00390625" style="33" bestFit="1" customWidth="1"/>
    <col min="5" max="5" width="11.140625" style="33" customWidth="1"/>
    <col min="6" max="6" width="11.00390625" style="33" bestFit="1" customWidth="1"/>
    <col min="7" max="7" width="10.7109375" style="33" customWidth="1"/>
    <col min="8" max="16384" width="9.140625" style="33" customWidth="1"/>
  </cols>
  <sheetData>
    <row r="1" ht="15.75">
      <c r="A1" s="44" t="s">
        <v>210</v>
      </c>
    </row>
    <row r="2" ht="15.75">
      <c r="A2" s="108" t="s">
        <v>209</v>
      </c>
    </row>
    <row r="3" s="62" customFormat="1" ht="21">
      <c r="A3" s="44" t="s">
        <v>249</v>
      </c>
    </row>
    <row r="4" spans="1:7" ht="15.75">
      <c r="A4" s="44"/>
      <c r="B4" s="63" t="s">
        <v>166</v>
      </c>
      <c r="C4" s="63" t="s">
        <v>167</v>
      </c>
      <c r="D4" s="63" t="s">
        <v>168</v>
      </c>
      <c r="E4" s="63" t="s">
        <v>169</v>
      </c>
      <c r="F4" s="63" t="s">
        <v>226</v>
      </c>
      <c r="G4" s="44" t="s">
        <v>185</v>
      </c>
    </row>
    <row r="5" spans="1:6" ht="12.75">
      <c r="A5" s="35" t="s">
        <v>87</v>
      </c>
      <c r="B5" s="37"/>
      <c r="C5" s="37"/>
      <c r="D5" s="37"/>
      <c r="E5" s="37"/>
      <c r="F5" s="35"/>
    </row>
    <row r="6" spans="1:6" ht="12.75">
      <c r="A6" s="33" t="s">
        <v>70</v>
      </c>
      <c r="B6" s="36">
        <v>8000</v>
      </c>
      <c r="C6" s="36">
        <v>8000</v>
      </c>
      <c r="D6" s="36">
        <v>8000</v>
      </c>
      <c r="E6" s="36">
        <v>8000</v>
      </c>
      <c r="F6" s="42">
        <v>32000</v>
      </c>
    </row>
    <row r="7" spans="1:6" ht="12.75">
      <c r="A7" s="33" t="s">
        <v>105</v>
      </c>
      <c r="B7" s="36"/>
      <c r="C7" s="36">
        <v>6000</v>
      </c>
      <c r="D7" s="36">
        <v>6000</v>
      </c>
      <c r="E7" s="36">
        <v>6000</v>
      </c>
      <c r="F7" s="42">
        <v>18000</v>
      </c>
    </row>
    <row r="8" spans="1:6" ht="12.75">
      <c r="A8" s="33" t="s">
        <v>105</v>
      </c>
      <c r="B8" s="36"/>
      <c r="C8" s="36"/>
      <c r="D8" s="36">
        <v>6000</v>
      </c>
      <c r="E8" s="36">
        <v>6000</v>
      </c>
      <c r="F8" s="42">
        <v>12000</v>
      </c>
    </row>
    <row r="9" spans="1:6" ht="12.75">
      <c r="A9" s="33" t="s">
        <v>145</v>
      </c>
      <c r="B9" s="36"/>
      <c r="C9" s="36"/>
      <c r="D9" s="36">
        <v>5000</v>
      </c>
      <c r="E9" s="36">
        <v>5000</v>
      </c>
      <c r="F9" s="42">
        <v>10000</v>
      </c>
    </row>
    <row r="10" spans="1:7" ht="12.75">
      <c r="A10" s="64" t="s">
        <v>87</v>
      </c>
      <c r="B10" s="36">
        <f>SUM(B6:B9)</f>
        <v>8000</v>
      </c>
      <c r="C10" s="36">
        <f>SUM(C6:C9)</f>
        <v>14000</v>
      </c>
      <c r="D10" s="36">
        <f>SUM(D6:D9)</f>
        <v>25000</v>
      </c>
      <c r="E10" s="36">
        <f>SUM(E6:E9)</f>
        <v>25000</v>
      </c>
      <c r="F10" s="37">
        <f>SUM(F6:F9)</f>
        <v>72000</v>
      </c>
      <c r="G10" s="33">
        <f>COUNT(F6:F9)</f>
        <v>4</v>
      </c>
    </row>
    <row r="11" spans="1:6" ht="12.75">
      <c r="A11" s="64"/>
      <c r="B11" s="36"/>
      <c r="C11" s="36"/>
      <c r="D11" s="36"/>
      <c r="E11" s="36"/>
      <c r="F11" s="42"/>
    </row>
    <row r="12" spans="1:6" ht="12.75">
      <c r="A12" s="35" t="s">
        <v>141</v>
      </c>
      <c r="B12" s="36"/>
      <c r="C12" s="36"/>
      <c r="D12" s="36"/>
      <c r="E12" s="36"/>
      <c r="F12" s="42">
        <v>0</v>
      </c>
    </row>
    <row r="13" spans="1:6" ht="12.75">
      <c r="A13" s="33" t="s">
        <v>150</v>
      </c>
      <c r="B13" s="36">
        <v>9000</v>
      </c>
      <c r="C13" s="36">
        <v>9000</v>
      </c>
      <c r="D13" s="36">
        <v>9000</v>
      </c>
      <c r="E13" s="36">
        <v>9000</v>
      </c>
      <c r="F13" s="42">
        <v>36000</v>
      </c>
    </row>
    <row r="14" spans="1:6" ht="12.75">
      <c r="A14" s="33" t="s">
        <v>142</v>
      </c>
      <c r="B14" s="36"/>
      <c r="C14" s="36">
        <v>7000</v>
      </c>
      <c r="D14" s="36">
        <v>7000</v>
      </c>
      <c r="E14" s="36">
        <v>7000</v>
      </c>
      <c r="F14" s="42">
        <v>21000</v>
      </c>
    </row>
    <row r="15" spans="1:7" ht="12.75">
      <c r="A15" s="64" t="s">
        <v>141</v>
      </c>
      <c r="B15" s="36">
        <f>SUM(B13:B14)</f>
        <v>9000</v>
      </c>
      <c r="C15" s="36">
        <f>SUM(C13:C14)</f>
        <v>16000</v>
      </c>
      <c r="D15" s="36">
        <f>SUM(D13:D14)</f>
        <v>16000</v>
      </c>
      <c r="E15" s="36">
        <f>SUM(E13:E14)</f>
        <v>16000</v>
      </c>
      <c r="F15" s="37">
        <f>SUM(F13:F14)</f>
        <v>57000</v>
      </c>
      <c r="G15" s="33">
        <f>COUNT(F13:F14)</f>
        <v>2</v>
      </c>
    </row>
    <row r="16" spans="1:6" ht="12.75">
      <c r="A16" s="64"/>
      <c r="B16" s="36"/>
      <c r="C16" s="36"/>
      <c r="D16" s="36"/>
      <c r="E16" s="36"/>
      <c r="F16" s="42"/>
    </row>
    <row r="17" spans="1:6" ht="12.75">
      <c r="A17" s="35" t="s">
        <v>74</v>
      </c>
      <c r="B17" s="37"/>
      <c r="C17" s="37"/>
      <c r="D17" s="37"/>
      <c r="E17" s="37"/>
      <c r="F17" s="42">
        <v>0</v>
      </c>
    </row>
    <row r="18" spans="1:6" ht="12.75">
      <c r="A18" s="33" t="s">
        <v>108</v>
      </c>
      <c r="B18" s="36">
        <v>20000</v>
      </c>
      <c r="C18" s="36">
        <v>20000</v>
      </c>
      <c r="D18" s="36">
        <v>20000</v>
      </c>
      <c r="E18" s="36">
        <v>20000</v>
      </c>
      <c r="F18" s="42">
        <v>80000</v>
      </c>
    </row>
    <row r="19" spans="1:6" ht="12.75">
      <c r="A19" s="33" t="s">
        <v>107</v>
      </c>
      <c r="B19" s="36">
        <v>4500</v>
      </c>
      <c r="C19" s="36">
        <v>4500</v>
      </c>
      <c r="D19" s="36">
        <v>4500</v>
      </c>
      <c r="E19" s="36">
        <v>4500</v>
      </c>
      <c r="F19" s="42">
        <v>18000</v>
      </c>
    </row>
    <row r="20" spans="1:6" ht="12.75">
      <c r="A20" s="33" t="s">
        <v>91</v>
      </c>
      <c r="B20" s="36">
        <v>10000</v>
      </c>
      <c r="C20" s="36">
        <v>10000</v>
      </c>
      <c r="D20" s="36">
        <v>10000</v>
      </c>
      <c r="E20" s="36">
        <v>10000</v>
      </c>
      <c r="F20" s="42">
        <v>40000</v>
      </c>
    </row>
    <row r="21" spans="1:6" ht="12.75">
      <c r="A21" s="33" t="s">
        <v>109</v>
      </c>
      <c r="B21" s="36">
        <v>15000</v>
      </c>
      <c r="C21" s="36">
        <v>15000</v>
      </c>
      <c r="D21" s="36">
        <v>15000</v>
      </c>
      <c r="E21" s="36">
        <v>15000</v>
      </c>
      <c r="F21" s="42">
        <v>60000</v>
      </c>
    </row>
    <row r="22" spans="1:6" ht="12.75">
      <c r="A22" s="33" t="s">
        <v>91</v>
      </c>
      <c r="B22" s="36"/>
      <c r="C22" s="36">
        <v>10000</v>
      </c>
      <c r="D22" s="36">
        <v>10000</v>
      </c>
      <c r="E22" s="36">
        <v>10000</v>
      </c>
      <c r="F22" s="42">
        <v>30000</v>
      </c>
    </row>
    <row r="23" spans="1:6" ht="12.75">
      <c r="A23" s="33" t="s">
        <v>109</v>
      </c>
      <c r="B23" s="36"/>
      <c r="C23" s="36">
        <v>15000</v>
      </c>
      <c r="D23" s="36">
        <v>15000</v>
      </c>
      <c r="E23" s="36">
        <v>15000</v>
      </c>
      <c r="F23" s="42">
        <v>45000</v>
      </c>
    </row>
    <row r="24" spans="1:6" ht="12.75">
      <c r="A24" s="33" t="s">
        <v>91</v>
      </c>
      <c r="B24" s="36"/>
      <c r="C24" s="36"/>
      <c r="D24" s="36">
        <v>10000</v>
      </c>
      <c r="E24" s="36">
        <v>10000</v>
      </c>
      <c r="F24" s="42">
        <v>20000</v>
      </c>
    </row>
    <row r="25" spans="1:6" ht="12.75">
      <c r="A25" s="33" t="s">
        <v>109</v>
      </c>
      <c r="B25" s="36"/>
      <c r="C25" s="36"/>
      <c r="D25" s="36">
        <v>15000</v>
      </c>
      <c r="E25" s="36">
        <v>15000</v>
      </c>
      <c r="F25" s="42">
        <v>30000</v>
      </c>
    </row>
    <row r="26" spans="1:6" ht="12.75">
      <c r="A26" s="33" t="s">
        <v>91</v>
      </c>
      <c r="B26" s="36"/>
      <c r="C26" s="36"/>
      <c r="D26" s="36">
        <v>10000</v>
      </c>
      <c r="E26" s="36">
        <v>10000</v>
      </c>
      <c r="F26" s="42">
        <v>20000</v>
      </c>
    </row>
    <row r="27" spans="1:7" ht="12.75">
      <c r="A27" s="64" t="s">
        <v>74</v>
      </c>
      <c r="B27" s="36">
        <f>SUM(B18:B26)</f>
        <v>49500</v>
      </c>
      <c r="C27" s="36">
        <f>SUM(C18:C26)</f>
        <v>74500</v>
      </c>
      <c r="D27" s="36">
        <f>SUM(D18:D26)</f>
        <v>109500</v>
      </c>
      <c r="E27" s="36">
        <f>SUM(E18:E26)</f>
        <v>109500</v>
      </c>
      <c r="F27" s="37">
        <f>SUM(F18:F26)</f>
        <v>343000</v>
      </c>
      <c r="G27" s="33">
        <f>COUNT(F18:F26)</f>
        <v>9</v>
      </c>
    </row>
    <row r="28" spans="2:6" ht="12.75">
      <c r="B28" s="36"/>
      <c r="C28" s="36"/>
      <c r="D28" s="36"/>
      <c r="E28" s="36"/>
      <c r="F28" s="42">
        <v>0</v>
      </c>
    </row>
    <row r="29" spans="1:6" ht="12.75">
      <c r="A29" s="35" t="s">
        <v>112</v>
      </c>
      <c r="B29" s="37"/>
      <c r="C29" s="37"/>
      <c r="D29" s="37"/>
      <c r="E29" s="37"/>
      <c r="F29" s="42">
        <v>0</v>
      </c>
    </row>
    <row r="30" spans="1:6" ht="12.75">
      <c r="A30" s="33" t="s">
        <v>111</v>
      </c>
      <c r="B30" s="36">
        <v>10000</v>
      </c>
      <c r="C30" s="36">
        <v>10000</v>
      </c>
      <c r="D30" s="36">
        <v>10000</v>
      </c>
      <c r="E30" s="36">
        <v>10000</v>
      </c>
      <c r="F30" s="42">
        <v>40000</v>
      </c>
    </row>
    <row r="31" spans="1:6" ht="12.75">
      <c r="A31" s="33" t="s">
        <v>111</v>
      </c>
      <c r="B31" s="36"/>
      <c r="C31" s="36">
        <v>10000</v>
      </c>
      <c r="D31" s="36">
        <v>10000</v>
      </c>
      <c r="E31" s="36">
        <v>10000</v>
      </c>
      <c r="F31" s="42">
        <v>30000</v>
      </c>
    </row>
    <row r="32" spans="1:6" ht="12.75">
      <c r="A32" s="33" t="s">
        <v>89</v>
      </c>
      <c r="B32" s="36">
        <v>7000</v>
      </c>
      <c r="C32" s="36">
        <v>7000</v>
      </c>
      <c r="D32" s="36">
        <v>7000</v>
      </c>
      <c r="E32" s="36">
        <v>7000</v>
      </c>
      <c r="F32" s="42">
        <v>28000</v>
      </c>
    </row>
    <row r="33" spans="1:6" ht="12.75">
      <c r="A33" s="33" t="s">
        <v>89</v>
      </c>
      <c r="B33" s="36"/>
      <c r="C33" s="36">
        <v>7000</v>
      </c>
      <c r="D33" s="36">
        <v>7000</v>
      </c>
      <c r="E33" s="36">
        <v>7000</v>
      </c>
      <c r="F33" s="42">
        <v>21000</v>
      </c>
    </row>
    <row r="34" spans="1:6" ht="12.75">
      <c r="A34" s="33" t="s">
        <v>89</v>
      </c>
      <c r="B34" s="36"/>
      <c r="C34" s="36"/>
      <c r="D34" s="36">
        <v>7000</v>
      </c>
      <c r="E34" s="36">
        <v>7000</v>
      </c>
      <c r="F34" s="42">
        <v>14000</v>
      </c>
    </row>
    <row r="35" spans="1:7" ht="12.75">
      <c r="A35" s="64" t="s">
        <v>112</v>
      </c>
      <c r="B35" s="36">
        <f>SUM(B30:B34)</f>
        <v>17000</v>
      </c>
      <c r="C35" s="36">
        <f>SUM(C30:C34)</f>
        <v>34000</v>
      </c>
      <c r="D35" s="36">
        <f>SUM(D30:D34)</f>
        <v>41000</v>
      </c>
      <c r="E35" s="36">
        <f>SUM(E30:E34)</f>
        <v>41000</v>
      </c>
      <c r="F35" s="37">
        <f>SUM(F30:F34)</f>
        <v>133000</v>
      </c>
      <c r="G35" s="33">
        <f>COUNT(F30:F34)</f>
        <v>5</v>
      </c>
    </row>
    <row r="36" spans="1:6" ht="12.75">
      <c r="A36" s="64"/>
      <c r="B36" s="36"/>
      <c r="C36" s="36"/>
      <c r="D36" s="36"/>
      <c r="E36" s="36"/>
      <c r="F36" s="42"/>
    </row>
    <row r="37" spans="1:6" ht="12.75">
      <c r="A37" s="35" t="s">
        <v>119</v>
      </c>
      <c r="B37" s="37"/>
      <c r="C37" s="37"/>
      <c r="D37" s="37"/>
      <c r="E37" s="37"/>
      <c r="F37" s="42"/>
    </row>
    <row r="38" spans="1:6" ht="12.75">
      <c r="A38" s="33" t="s">
        <v>151</v>
      </c>
      <c r="B38" s="36">
        <v>7000</v>
      </c>
      <c r="C38" s="36">
        <v>7000</v>
      </c>
      <c r="D38" s="36">
        <v>7000</v>
      </c>
      <c r="E38" s="36">
        <v>7000</v>
      </c>
      <c r="F38" s="42">
        <v>28000</v>
      </c>
    </row>
    <row r="39" spans="1:6" ht="12.75">
      <c r="A39" s="33" t="s">
        <v>121</v>
      </c>
      <c r="B39" s="36"/>
      <c r="C39" s="36">
        <v>6500</v>
      </c>
      <c r="D39" s="36">
        <v>6500</v>
      </c>
      <c r="E39" s="36">
        <v>6500</v>
      </c>
      <c r="F39" s="42">
        <v>19500</v>
      </c>
    </row>
    <row r="40" spans="1:6" ht="12.75">
      <c r="A40" s="33" t="s">
        <v>121</v>
      </c>
      <c r="B40" s="36"/>
      <c r="C40" s="36"/>
      <c r="D40" s="36">
        <v>6500</v>
      </c>
      <c r="E40" s="36">
        <v>6500</v>
      </c>
      <c r="F40" s="42">
        <v>13000</v>
      </c>
    </row>
    <row r="41" spans="1:6" ht="12.75">
      <c r="A41" s="33" t="s">
        <v>121</v>
      </c>
      <c r="B41" s="36"/>
      <c r="C41" s="36"/>
      <c r="D41" s="36">
        <v>6500</v>
      </c>
      <c r="E41" s="36">
        <v>6500</v>
      </c>
      <c r="F41" s="42">
        <v>13000</v>
      </c>
    </row>
    <row r="42" spans="1:7" ht="12.75">
      <c r="A42" s="64" t="s">
        <v>119</v>
      </c>
      <c r="B42" s="36">
        <f>SUM(B38:B41)</f>
        <v>7000</v>
      </c>
      <c r="C42" s="36">
        <f>SUM(C38:C41)</f>
        <v>13500</v>
      </c>
      <c r="D42" s="36">
        <f>SUM(D38:D41)</f>
        <v>26500</v>
      </c>
      <c r="E42" s="36">
        <f>SUM(E38:E41)</f>
        <v>26500</v>
      </c>
      <c r="F42" s="37">
        <f>SUM(F38:F41)</f>
        <v>73500</v>
      </c>
      <c r="G42" s="33">
        <f>COUNT(F37:F41)</f>
        <v>4</v>
      </c>
    </row>
    <row r="43" spans="1:6" ht="12.75">
      <c r="A43" s="64"/>
      <c r="B43" s="36"/>
      <c r="C43" s="36"/>
      <c r="D43" s="36"/>
      <c r="E43" s="36"/>
      <c r="F43" s="42"/>
    </row>
    <row r="44" spans="1:6" ht="12.75">
      <c r="A44" s="35" t="s">
        <v>88</v>
      </c>
      <c r="B44" s="36"/>
      <c r="C44" s="36"/>
      <c r="D44" s="36"/>
      <c r="E44" s="36"/>
      <c r="F44" s="42"/>
    </row>
    <row r="45" spans="1:6" ht="12.75">
      <c r="A45" s="33" t="s">
        <v>149</v>
      </c>
      <c r="B45" s="36">
        <v>15000</v>
      </c>
      <c r="C45" s="36">
        <v>15000</v>
      </c>
      <c r="D45" s="36">
        <v>15000</v>
      </c>
      <c r="E45" s="36">
        <v>15000</v>
      </c>
      <c r="F45" s="42">
        <v>60000</v>
      </c>
    </row>
    <row r="46" spans="1:6" ht="12.75">
      <c r="A46" s="33" t="s">
        <v>149</v>
      </c>
      <c r="B46" s="36"/>
      <c r="C46" s="36">
        <v>15000</v>
      </c>
      <c r="D46" s="36">
        <v>15000</v>
      </c>
      <c r="E46" s="36">
        <v>15000</v>
      </c>
      <c r="F46" s="42">
        <v>45000</v>
      </c>
    </row>
    <row r="47" spans="1:6" ht="12.75">
      <c r="A47" s="33" t="s">
        <v>101</v>
      </c>
      <c r="B47" s="36"/>
      <c r="C47" s="36">
        <v>10000</v>
      </c>
      <c r="D47" s="36">
        <v>10000</v>
      </c>
      <c r="E47" s="36">
        <v>10000</v>
      </c>
      <c r="F47" s="42">
        <v>30000</v>
      </c>
    </row>
    <row r="48" spans="1:6" ht="12.75">
      <c r="A48" s="33" t="s">
        <v>99</v>
      </c>
      <c r="B48" s="36">
        <v>8500</v>
      </c>
      <c r="C48" s="36">
        <v>8500</v>
      </c>
      <c r="D48" s="36">
        <v>8500</v>
      </c>
      <c r="E48" s="36">
        <v>8500</v>
      </c>
      <c r="F48" s="42">
        <v>34000</v>
      </c>
    </row>
    <row r="49" spans="1:6" ht="12.75">
      <c r="A49" s="33" t="s">
        <v>99</v>
      </c>
      <c r="B49" s="36">
        <v>8500</v>
      </c>
      <c r="C49" s="36">
        <v>8500</v>
      </c>
      <c r="D49" s="36">
        <v>8500</v>
      </c>
      <c r="E49" s="36">
        <v>8500</v>
      </c>
      <c r="F49" s="42">
        <v>34000</v>
      </c>
    </row>
    <row r="50" spans="1:6" ht="12.75">
      <c r="A50" s="33" t="s">
        <v>99</v>
      </c>
      <c r="B50" s="36"/>
      <c r="C50" s="36">
        <v>8500</v>
      </c>
      <c r="D50" s="36">
        <v>8500</v>
      </c>
      <c r="E50" s="36">
        <v>8500</v>
      </c>
      <c r="F50" s="42">
        <v>25500</v>
      </c>
    </row>
    <row r="51" spans="1:6" ht="12.75">
      <c r="A51" s="33" t="s">
        <v>99</v>
      </c>
      <c r="B51" s="36"/>
      <c r="C51" s="36"/>
      <c r="D51" s="36">
        <v>8500</v>
      </c>
      <c r="E51" s="36">
        <v>8500</v>
      </c>
      <c r="F51" s="42">
        <v>17000</v>
      </c>
    </row>
    <row r="52" spans="1:6" ht="12.75">
      <c r="A52" s="33" t="s">
        <v>99</v>
      </c>
      <c r="B52" s="36"/>
      <c r="C52" s="36"/>
      <c r="D52" s="36">
        <v>8500</v>
      </c>
      <c r="E52" s="36">
        <v>8500</v>
      </c>
      <c r="F52" s="42">
        <v>17000</v>
      </c>
    </row>
    <row r="53" spans="1:6" ht="12.75">
      <c r="A53" s="33" t="s">
        <v>99</v>
      </c>
      <c r="B53" s="36"/>
      <c r="C53" s="36"/>
      <c r="D53" s="36">
        <v>8500</v>
      </c>
      <c r="E53" s="36">
        <v>8500</v>
      </c>
      <c r="F53" s="42">
        <v>17000</v>
      </c>
    </row>
    <row r="54" spans="1:6" ht="12.75">
      <c r="A54" s="33" t="s">
        <v>99</v>
      </c>
      <c r="B54" s="36"/>
      <c r="C54" s="36"/>
      <c r="D54" s="36"/>
      <c r="E54" s="36">
        <v>8500</v>
      </c>
      <c r="F54" s="42">
        <v>8500</v>
      </c>
    </row>
    <row r="55" spans="1:6" ht="12.75">
      <c r="A55" s="33" t="s">
        <v>99</v>
      </c>
      <c r="B55" s="36"/>
      <c r="C55" s="36"/>
      <c r="D55" s="36"/>
      <c r="E55" s="36">
        <v>8500</v>
      </c>
      <c r="F55" s="42">
        <v>8500</v>
      </c>
    </row>
    <row r="56" spans="1:7" ht="12.75">
      <c r="A56" s="64" t="s">
        <v>88</v>
      </c>
      <c r="B56" s="36">
        <f>SUM(B45:B55)</f>
        <v>32000</v>
      </c>
      <c r="C56" s="36">
        <f>SUM(C45:C55)</f>
        <v>65500</v>
      </c>
      <c r="D56" s="36">
        <f>SUM(D45:D55)</f>
        <v>91000</v>
      </c>
      <c r="E56" s="36">
        <f>SUM(E45:E55)</f>
        <v>108000</v>
      </c>
      <c r="F56" s="37">
        <f>SUM(F45:F55)</f>
        <v>296500</v>
      </c>
      <c r="G56" s="33">
        <f>COUNT(F45:F55)</f>
        <v>11</v>
      </c>
    </row>
    <row r="57" spans="1:6" ht="12.75">
      <c r="A57" s="64"/>
      <c r="B57" s="36"/>
      <c r="C57" s="36"/>
      <c r="D57" s="36"/>
      <c r="E57" s="36"/>
      <c r="F57" s="42"/>
    </row>
    <row r="58" spans="1:6" ht="12.75">
      <c r="A58" s="35" t="s">
        <v>115</v>
      </c>
      <c r="B58" s="36"/>
      <c r="C58" s="36"/>
      <c r="D58" s="36"/>
      <c r="E58" s="36"/>
      <c r="F58" s="42">
        <v>0</v>
      </c>
    </row>
    <row r="59" spans="1:6" ht="12.75">
      <c r="A59" s="33" t="s">
        <v>101</v>
      </c>
      <c r="B59" s="36">
        <v>10000</v>
      </c>
      <c r="C59" s="36">
        <v>10000</v>
      </c>
      <c r="D59" s="36">
        <v>10000</v>
      </c>
      <c r="E59" s="36">
        <v>10000</v>
      </c>
      <c r="F59" s="42">
        <v>40000</v>
      </c>
    </row>
    <row r="60" spans="1:6" ht="12.75">
      <c r="A60" s="33" t="s">
        <v>101</v>
      </c>
      <c r="B60" s="36"/>
      <c r="C60" s="36">
        <v>10000</v>
      </c>
      <c r="D60" s="36">
        <v>10000</v>
      </c>
      <c r="E60" s="36">
        <v>10000</v>
      </c>
      <c r="F60" s="42">
        <v>30000</v>
      </c>
    </row>
    <row r="61" spans="1:6" ht="12.75">
      <c r="A61" s="33" t="s">
        <v>116</v>
      </c>
      <c r="B61" s="36">
        <v>7000</v>
      </c>
      <c r="C61" s="36">
        <v>7000</v>
      </c>
      <c r="D61" s="36">
        <v>7000</v>
      </c>
      <c r="E61" s="36">
        <v>7000</v>
      </c>
      <c r="F61" s="42">
        <v>28000</v>
      </c>
    </row>
    <row r="62" spans="1:6" ht="12.75">
      <c r="A62" s="33" t="s">
        <v>116</v>
      </c>
      <c r="B62" s="36"/>
      <c r="C62" s="36">
        <v>7000</v>
      </c>
      <c r="D62" s="36">
        <v>7000</v>
      </c>
      <c r="E62" s="36">
        <v>7000</v>
      </c>
      <c r="F62" s="42">
        <v>21000</v>
      </c>
    </row>
    <row r="63" spans="1:6" ht="12.75">
      <c r="A63" s="33" t="s">
        <v>116</v>
      </c>
      <c r="B63" s="36"/>
      <c r="C63" s="36"/>
      <c r="D63" s="36">
        <v>7000</v>
      </c>
      <c r="E63" s="36">
        <v>7000</v>
      </c>
      <c r="F63" s="42">
        <v>14000</v>
      </c>
    </row>
    <row r="64" spans="1:6" ht="12.75">
      <c r="A64" s="33" t="s">
        <v>116</v>
      </c>
      <c r="B64" s="36"/>
      <c r="C64" s="36"/>
      <c r="D64" s="36">
        <v>7000</v>
      </c>
      <c r="E64" s="36">
        <v>7000</v>
      </c>
      <c r="F64" s="42">
        <v>14000</v>
      </c>
    </row>
    <row r="65" spans="1:6" ht="12.75">
      <c r="A65" s="33" t="s">
        <v>116</v>
      </c>
      <c r="B65" s="36"/>
      <c r="C65" s="36"/>
      <c r="D65" s="36"/>
      <c r="E65" s="36">
        <v>7000</v>
      </c>
      <c r="F65" s="42">
        <v>7000</v>
      </c>
    </row>
    <row r="66" spans="1:7" ht="12.75">
      <c r="A66" s="64" t="s">
        <v>115</v>
      </c>
      <c r="B66" s="36">
        <f>SUM(B59:B65)</f>
        <v>17000</v>
      </c>
      <c r="C66" s="36">
        <f>SUM(C59:C65)</f>
        <v>34000</v>
      </c>
      <c r="D66" s="36">
        <f>SUM(D59:D65)</f>
        <v>48000</v>
      </c>
      <c r="E66" s="36">
        <f>SUM(E59:E65)</f>
        <v>55000</v>
      </c>
      <c r="F66" s="37">
        <f>SUM(F59:F65)</f>
        <v>154000</v>
      </c>
      <c r="G66" s="33">
        <f>COUNT(F59:F65)</f>
        <v>7</v>
      </c>
    </row>
    <row r="67" spans="1:6" ht="12.75">
      <c r="A67" s="64"/>
      <c r="B67" s="36"/>
      <c r="C67" s="36"/>
      <c r="D67" s="36"/>
      <c r="E67" s="36"/>
      <c r="F67" s="42"/>
    </row>
    <row r="68" ht="12.75">
      <c r="A68" s="35" t="s">
        <v>114</v>
      </c>
    </row>
    <row r="69" spans="1:6" ht="12.75">
      <c r="A69" s="33" t="s">
        <v>152</v>
      </c>
      <c r="B69" s="36">
        <v>10000</v>
      </c>
      <c r="C69" s="36">
        <v>10000</v>
      </c>
      <c r="D69" s="36">
        <v>10000</v>
      </c>
      <c r="E69" s="36">
        <v>10000</v>
      </c>
      <c r="F69" s="42">
        <v>40000</v>
      </c>
    </row>
    <row r="70" spans="1:6" ht="12.75">
      <c r="A70" s="33" t="s">
        <v>152</v>
      </c>
      <c r="B70" s="36"/>
      <c r="C70" s="36">
        <v>10000</v>
      </c>
      <c r="D70" s="36">
        <v>10000</v>
      </c>
      <c r="E70" s="36">
        <v>10000</v>
      </c>
      <c r="F70" s="42">
        <v>30000</v>
      </c>
    </row>
    <row r="71" spans="1:6" ht="12.75">
      <c r="A71" s="33" t="s">
        <v>103</v>
      </c>
      <c r="B71" s="36"/>
      <c r="C71" s="36">
        <v>7000</v>
      </c>
      <c r="D71" s="36">
        <v>7000</v>
      </c>
      <c r="E71" s="36">
        <v>7000</v>
      </c>
      <c r="F71" s="42">
        <v>21000</v>
      </c>
    </row>
    <row r="72" spans="1:6" ht="12.75">
      <c r="A72" s="33" t="s">
        <v>103</v>
      </c>
      <c r="B72" s="36"/>
      <c r="C72" s="36"/>
      <c r="D72" s="36">
        <v>7000</v>
      </c>
      <c r="E72" s="36">
        <v>7000</v>
      </c>
      <c r="F72" s="42">
        <v>14000</v>
      </c>
    </row>
    <row r="73" spans="1:6" ht="12.75">
      <c r="A73" s="33" t="s">
        <v>103</v>
      </c>
      <c r="B73" s="36"/>
      <c r="C73" s="36"/>
      <c r="D73" s="36">
        <v>7000</v>
      </c>
      <c r="E73" s="36">
        <v>7000</v>
      </c>
      <c r="F73" s="42">
        <v>14000</v>
      </c>
    </row>
    <row r="74" spans="1:6" ht="12.75">
      <c r="A74" s="33" t="s">
        <v>103</v>
      </c>
      <c r="B74" s="36"/>
      <c r="C74" s="36"/>
      <c r="D74" s="36">
        <v>7000</v>
      </c>
      <c r="E74" s="36">
        <v>7000</v>
      </c>
      <c r="F74" s="42">
        <v>14000</v>
      </c>
    </row>
    <row r="75" spans="1:6" ht="12.75">
      <c r="A75" s="33" t="s">
        <v>103</v>
      </c>
      <c r="B75" s="36"/>
      <c r="C75" s="36"/>
      <c r="D75" s="36"/>
      <c r="E75" s="36">
        <v>7000</v>
      </c>
      <c r="F75" s="42">
        <v>7000</v>
      </c>
    </row>
    <row r="76" spans="1:7" ht="12.75">
      <c r="A76" s="64" t="s">
        <v>114</v>
      </c>
      <c r="B76" s="42">
        <f>SUM(B69:B75)</f>
        <v>10000</v>
      </c>
      <c r="C76" s="42">
        <f>SUM(C69:C75)</f>
        <v>27000</v>
      </c>
      <c r="D76" s="42">
        <f>SUM(D69:D75)</f>
        <v>48000</v>
      </c>
      <c r="E76" s="42">
        <f>SUM(E69:E75)</f>
        <v>55000</v>
      </c>
      <c r="F76" s="65">
        <f>SUM(F69:F75)</f>
        <v>140000</v>
      </c>
      <c r="G76" s="33">
        <f>COUNT(F69:F75)</f>
        <v>7</v>
      </c>
    </row>
    <row r="77" spans="2:6" ht="12.75">
      <c r="B77" s="42"/>
      <c r="C77" s="36"/>
      <c r="D77" s="36"/>
      <c r="E77" s="36"/>
      <c r="F77" s="42"/>
    </row>
    <row r="78" spans="1:6" ht="12.75">
      <c r="A78" s="33" t="s">
        <v>172</v>
      </c>
      <c r="B78" s="66">
        <f>B10+B15+B27+B35+B42+B56+B66+B76</f>
        <v>149500</v>
      </c>
      <c r="C78" s="66">
        <f>C10+C15+C27+C35+C42+C56+C66+C76</f>
        <v>278500</v>
      </c>
      <c r="D78" s="66">
        <f>D10+D15+D27+D35+D42+D56+D66+D76</f>
        <v>405000</v>
      </c>
      <c r="E78" s="66">
        <f>E10+E15+E27+E35+E42+E56+E66+E76</f>
        <v>436000</v>
      </c>
      <c r="F78" s="66">
        <f>F10+F15+F27+F35+F42+F56+F66+F76</f>
        <v>1269000</v>
      </c>
    </row>
    <row r="79" spans="1:6" ht="12.75">
      <c r="A79" s="33" t="s">
        <v>158</v>
      </c>
      <c r="B79" s="42">
        <f>0.25*B78</f>
        <v>37375</v>
      </c>
      <c r="C79" s="42">
        <f>0.25*C78</f>
        <v>69625</v>
      </c>
      <c r="D79" s="42">
        <f>0.25*D78</f>
        <v>101250</v>
      </c>
      <c r="E79" s="42">
        <f>0.25*E78</f>
        <v>109000</v>
      </c>
      <c r="F79" s="42">
        <f>0.25*F78</f>
        <v>317250</v>
      </c>
    </row>
    <row r="80" spans="1:7" ht="12.75">
      <c r="A80" s="35" t="s">
        <v>155</v>
      </c>
      <c r="B80" s="36">
        <f>SUM(B6:B79)</f>
        <v>485875</v>
      </c>
      <c r="C80" s="36">
        <f>SUM(C6:C79)</f>
        <v>905125</v>
      </c>
      <c r="D80" s="36">
        <f>SUM(D6:D79)</f>
        <v>1316250</v>
      </c>
      <c r="E80" s="36">
        <f>SUM(E6:E79)</f>
        <v>1417000</v>
      </c>
      <c r="F80" s="37">
        <f>SUM(F6:F79)</f>
        <v>4124250</v>
      </c>
      <c r="G80" s="33">
        <f>SUM(G6:G76)</f>
        <v>49</v>
      </c>
    </row>
    <row r="81" ht="12.75">
      <c r="F81" s="42"/>
    </row>
    <row r="82" spans="1:6" ht="12.75">
      <c r="A82" s="35" t="s">
        <v>156</v>
      </c>
      <c r="B82" s="36"/>
      <c r="C82" s="36"/>
      <c r="D82" s="36"/>
      <c r="E82" s="36"/>
      <c r="F82" s="42"/>
    </row>
    <row r="83" spans="1:6" ht="12.75">
      <c r="A83" s="36" t="s">
        <v>203</v>
      </c>
      <c r="B83" s="36">
        <f>0.15*B78</f>
        <v>22425</v>
      </c>
      <c r="C83" s="36">
        <f>0.15*C78</f>
        <v>41775</v>
      </c>
      <c r="D83" s="36">
        <f>0.15*D78</f>
        <v>60750</v>
      </c>
      <c r="E83" s="36">
        <f>0.15*E78</f>
        <v>65400</v>
      </c>
      <c r="F83" s="65">
        <f>SUM(B83:E83)</f>
        <v>190350</v>
      </c>
    </row>
    <row r="84" spans="1:6" ht="12.75">
      <c r="A84" s="36" t="s">
        <v>124</v>
      </c>
      <c r="B84" s="36">
        <v>50000</v>
      </c>
      <c r="C84" s="36">
        <v>50000</v>
      </c>
      <c r="D84" s="36">
        <v>50000</v>
      </c>
      <c r="E84" s="36">
        <v>50000</v>
      </c>
      <c r="F84" s="65">
        <f aca="true" t="shared" si="0" ref="F84:F103">SUM(B84:E84)</f>
        <v>200000</v>
      </c>
    </row>
    <row r="85" spans="1:6" ht="12.75">
      <c r="A85" s="36" t="s">
        <v>163</v>
      </c>
      <c r="B85" s="67">
        <v>400000</v>
      </c>
      <c r="C85" s="67">
        <v>400000</v>
      </c>
      <c r="D85" s="67">
        <v>400000</v>
      </c>
      <c r="E85" s="67">
        <v>400000</v>
      </c>
      <c r="F85" s="65">
        <f t="shared" si="0"/>
        <v>1600000</v>
      </c>
    </row>
    <row r="86" spans="1:6" ht="12.75">
      <c r="A86" s="36" t="s">
        <v>137</v>
      </c>
      <c r="B86" s="67">
        <v>10000</v>
      </c>
      <c r="C86" s="67">
        <v>15000</v>
      </c>
      <c r="D86" s="67">
        <v>20000</v>
      </c>
      <c r="E86" s="67">
        <v>25000</v>
      </c>
      <c r="F86" s="65">
        <f t="shared" si="0"/>
        <v>70000</v>
      </c>
    </row>
    <row r="87" spans="1:6" ht="12.75">
      <c r="A87" s="36" t="s">
        <v>139</v>
      </c>
      <c r="B87" s="36">
        <v>75000</v>
      </c>
      <c r="C87" s="36">
        <v>75000</v>
      </c>
      <c r="D87" s="36">
        <v>75000</v>
      </c>
      <c r="E87" s="36">
        <v>75000</v>
      </c>
      <c r="F87" s="65">
        <f t="shared" si="0"/>
        <v>300000</v>
      </c>
    </row>
    <row r="88" spans="1:6" ht="12.75">
      <c r="A88" s="36" t="s">
        <v>133</v>
      </c>
      <c r="B88" s="36">
        <v>150000</v>
      </c>
      <c r="C88" s="36">
        <v>160000</v>
      </c>
      <c r="D88" s="36">
        <v>175000</v>
      </c>
      <c r="E88" s="36">
        <v>180000</v>
      </c>
      <c r="F88" s="65">
        <f t="shared" si="0"/>
        <v>665000</v>
      </c>
    </row>
    <row r="89" spans="1:6" ht="12.75">
      <c r="A89" s="36" t="s">
        <v>125</v>
      </c>
      <c r="B89" s="36">
        <v>20000</v>
      </c>
      <c r="C89" s="36">
        <v>30000</v>
      </c>
      <c r="D89" s="36">
        <v>35000</v>
      </c>
      <c r="E89" s="36">
        <v>40000</v>
      </c>
      <c r="F89" s="65">
        <f t="shared" si="0"/>
        <v>125000</v>
      </c>
    </row>
    <row r="90" spans="1:6" ht="12.75">
      <c r="A90" s="36" t="s">
        <v>126</v>
      </c>
      <c r="B90" s="36">
        <v>6000</v>
      </c>
      <c r="C90" s="36">
        <v>8000</v>
      </c>
      <c r="D90" s="36">
        <v>10000</v>
      </c>
      <c r="E90" s="36">
        <v>12000</v>
      </c>
      <c r="F90" s="65">
        <f t="shared" si="0"/>
        <v>36000</v>
      </c>
    </row>
    <row r="91" spans="1:6" ht="12.75">
      <c r="A91" s="36" t="s">
        <v>138</v>
      </c>
      <c r="B91" s="36">
        <v>150000</v>
      </c>
      <c r="C91" s="36">
        <v>150000</v>
      </c>
      <c r="D91" s="36">
        <v>150000</v>
      </c>
      <c r="E91" s="36">
        <v>150000</v>
      </c>
      <c r="F91" s="65">
        <f t="shared" si="0"/>
        <v>600000</v>
      </c>
    </row>
    <row r="92" spans="1:6" ht="12.75">
      <c r="A92" s="36" t="s">
        <v>189</v>
      </c>
      <c r="B92" s="36">
        <v>0</v>
      </c>
      <c r="C92" s="36">
        <v>0</v>
      </c>
      <c r="D92" s="36">
        <v>0</v>
      </c>
      <c r="E92" s="36">
        <v>0</v>
      </c>
      <c r="F92" s="65">
        <f t="shared" si="0"/>
        <v>0</v>
      </c>
    </row>
    <row r="93" spans="1:6" ht="12.75">
      <c r="A93" s="36" t="s">
        <v>127</v>
      </c>
      <c r="B93" s="36">
        <v>60000</v>
      </c>
      <c r="C93" s="36">
        <v>60000</v>
      </c>
      <c r="D93" s="36">
        <v>60000</v>
      </c>
      <c r="E93" s="36">
        <v>60000</v>
      </c>
      <c r="F93" s="65">
        <f t="shared" si="0"/>
        <v>240000</v>
      </c>
    </row>
    <row r="94" spans="1:6" ht="12.75">
      <c r="A94" s="36" t="s">
        <v>128</v>
      </c>
      <c r="B94" s="36">
        <v>10000</v>
      </c>
      <c r="C94" s="36">
        <v>12000</v>
      </c>
      <c r="D94" s="36">
        <v>15000</v>
      </c>
      <c r="E94" s="36">
        <v>20000</v>
      </c>
      <c r="F94" s="65">
        <f t="shared" si="0"/>
        <v>57000</v>
      </c>
    </row>
    <row r="95" spans="1:6" ht="12.75">
      <c r="A95" s="36" t="s">
        <v>3</v>
      </c>
      <c r="B95" s="36">
        <v>15000</v>
      </c>
      <c r="C95" s="36">
        <v>20000</v>
      </c>
      <c r="D95" s="36">
        <v>22000</v>
      </c>
      <c r="E95" s="36">
        <v>25000</v>
      </c>
      <c r="F95" s="65">
        <f t="shared" si="0"/>
        <v>82000</v>
      </c>
    </row>
    <row r="96" spans="1:6" ht="12.75">
      <c r="A96" s="36" t="s">
        <v>129</v>
      </c>
      <c r="B96" s="36">
        <v>10000</v>
      </c>
      <c r="C96" s="36">
        <v>10000</v>
      </c>
      <c r="D96" s="36">
        <v>10000</v>
      </c>
      <c r="E96" s="36">
        <v>10000</v>
      </c>
      <c r="F96" s="65">
        <f t="shared" si="0"/>
        <v>40000</v>
      </c>
    </row>
    <row r="97" spans="1:6" ht="12.75">
      <c r="A97" s="36" t="s">
        <v>130</v>
      </c>
      <c r="B97" s="36">
        <v>30000</v>
      </c>
      <c r="C97" s="36">
        <v>28000</v>
      </c>
      <c r="D97" s="36">
        <v>34000</v>
      </c>
      <c r="E97" s="36">
        <v>12000</v>
      </c>
      <c r="F97" s="65">
        <f t="shared" si="0"/>
        <v>104000</v>
      </c>
    </row>
    <row r="98" spans="1:6" ht="12.75">
      <c r="A98" s="36" t="s">
        <v>131</v>
      </c>
      <c r="B98" s="67">
        <v>8000</v>
      </c>
      <c r="C98" s="67">
        <v>10000</v>
      </c>
      <c r="D98" s="67">
        <v>12000</v>
      </c>
      <c r="E98" s="67">
        <v>14000</v>
      </c>
      <c r="F98" s="65">
        <f t="shared" si="0"/>
        <v>44000</v>
      </c>
    </row>
    <row r="99" spans="1:6" ht="12.75">
      <c r="A99" s="36" t="s">
        <v>140</v>
      </c>
      <c r="B99" s="36">
        <v>15000</v>
      </c>
      <c r="C99" s="36">
        <v>14000</v>
      </c>
      <c r="D99" s="36">
        <v>17000</v>
      </c>
      <c r="E99" s="36">
        <v>6000</v>
      </c>
      <c r="F99" s="65">
        <f t="shared" si="0"/>
        <v>52000</v>
      </c>
    </row>
    <row r="100" spans="1:6" ht="12.75">
      <c r="A100" s="36" t="s">
        <v>132</v>
      </c>
      <c r="B100" s="36">
        <v>4000</v>
      </c>
      <c r="C100" s="36">
        <v>4000</v>
      </c>
      <c r="D100" s="36">
        <v>4000</v>
      </c>
      <c r="E100" s="36">
        <v>4000</v>
      </c>
      <c r="F100" s="65">
        <f t="shared" si="0"/>
        <v>16000</v>
      </c>
    </row>
    <row r="101" spans="1:6" ht="12.75">
      <c r="A101" s="36" t="s">
        <v>134</v>
      </c>
      <c r="B101" s="36">
        <v>40000</v>
      </c>
      <c r="C101" s="36">
        <v>40000</v>
      </c>
      <c r="D101" s="36">
        <v>40000</v>
      </c>
      <c r="E101" s="36">
        <v>40000</v>
      </c>
      <c r="F101" s="65">
        <f t="shared" si="0"/>
        <v>160000</v>
      </c>
    </row>
    <row r="102" spans="1:6" ht="12.75">
      <c r="A102" s="36" t="s">
        <v>135</v>
      </c>
      <c r="B102" s="36">
        <v>57000</v>
      </c>
      <c r="C102" s="36">
        <v>57000</v>
      </c>
      <c r="D102" s="36">
        <v>57000</v>
      </c>
      <c r="E102" s="36">
        <v>57000</v>
      </c>
      <c r="F102" s="65">
        <f t="shared" si="0"/>
        <v>228000</v>
      </c>
    </row>
    <row r="103" spans="1:6" ht="12.75">
      <c r="A103" s="36" t="s">
        <v>136</v>
      </c>
      <c r="B103" s="67">
        <f>SUM(B83:B102)</f>
        <v>1132425</v>
      </c>
      <c r="C103" s="67">
        <f>SUM(C83:C102)</f>
        <v>1184775</v>
      </c>
      <c r="D103" s="67">
        <f>SUM(D83:D102)</f>
        <v>1246750</v>
      </c>
      <c r="E103" s="67">
        <f>SUM(E83:E102)</f>
        <v>1245400</v>
      </c>
      <c r="F103" s="65">
        <f t="shared" si="0"/>
        <v>4809350</v>
      </c>
    </row>
    <row r="104" spans="1:6" ht="12.75">
      <c r="A104" s="37"/>
      <c r="B104" s="68"/>
      <c r="C104" s="68"/>
      <c r="D104" s="68"/>
      <c r="E104" s="68"/>
      <c r="F104" s="65"/>
    </row>
    <row r="105" spans="1:6" ht="12.75">
      <c r="A105" s="37"/>
      <c r="B105" s="37"/>
      <c r="C105" s="69"/>
      <c r="D105" s="69"/>
      <c r="E105" s="69"/>
      <c r="F105" s="65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  <oddFooter>&amp;L&amp;B Confidential&amp;B&amp;C&amp;D&amp;RPage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140625" style="33" customWidth="1"/>
    <col min="2" max="5" width="11.00390625" style="33" bestFit="1" customWidth="1"/>
    <col min="6" max="6" width="11.00390625" style="33" customWidth="1"/>
    <col min="7" max="7" width="11.28125" style="33" customWidth="1"/>
    <col min="8" max="16384" width="9.140625" style="33" customWidth="1"/>
  </cols>
  <sheetData>
    <row r="1" ht="15.75">
      <c r="A1" s="44" t="s">
        <v>210</v>
      </c>
    </row>
    <row r="2" ht="15.75">
      <c r="A2" s="108" t="s">
        <v>209</v>
      </c>
    </row>
    <row r="3" s="70" customFormat="1" ht="21">
      <c r="A3" s="44" t="s">
        <v>248</v>
      </c>
    </row>
    <row r="4" spans="1:7" ht="15.75">
      <c r="A4" s="44"/>
      <c r="B4" s="63" t="s">
        <v>166</v>
      </c>
      <c r="C4" s="63" t="s">
        <v>167</v>
      </c>
      <c r="D4" s="63" t="s">
        <v>168</v>
      </c>
      <c r="E4" s="63" t="s">
        <v>169</v>
      </c>
      <c r="F4" s="63" t="s">
        <v>227</v>
      </c>
      <c r="G4" s="44" t="s">
        <v>185</v>
      </c>
    </row>
    <row r="5" spans="1:6" ht="12.75">
      <c r="A5" s="35" t="s">
        <v>87</v>
      </c>
      <c r="B5" s="37"/>
      <c r="C5" s="37"/>
      <c r="D5" s="37"/>
      <c r="E5" s="37"/>
      <c r="F5" s="35"/>
    </row>
    <row r="6" spans="1:6" ht="12.75">
      <c r="A6" s="33" t="s">
        <v>160</v>
      </c>
      <c r="B6" s="36">
        <v>15000</v>
      </c>
      <c r="C6" s="36">
        <v>15000</v>
      </c>
      <c r="D6" s="36">
        <v>15000</v>
      </c>
      <c r="E6" s="36">
        <v>15000</v>
      </c>
      <c r="F6" s="42">
        <f>SUM(B6:E6)</f>
        <v>60000</v>
      </c>
    </row>
    <row r="7" spans="1:6" ht="12.75">
      <c r="A7" s="33" t="s">
        <v>157</v>
      </c>
      <c r="B7" s="36">
        <v>6000</v>
      </c>
      <c r="C7" s="36">
        <v>6000</v>
      </c>
      <c r="D7" s="36">
        <v>6000</v>
      </c>
      <c r="E7" s="36">
        <v>6000</v>
      </c>
      <c r="F7" s="42">
        <f aca="true" t="shared" si="0" ref="F7:F70">SUM(B7:E7)</f>
        <v>24000</v>
      </c>
    </row>
    <row r="8" spans="1:6" ht="12.75">
      <c r="A8" s="33" t="s">
        <v>157</v>
      </c>
      <c r="B8" s="36"/>
      <c r="C8" s="36">
        <v>6000</v>
      </c>
      <c r="D8" s="36">
        <v>6000</v>
      </c>
      <c r="E8" s="36">
        <v>6000</v>
      </c>
      <c r="F8" s="42">
        <f t="shared" si="0"/>
        <v>18000</v>
      </c>
    </row>
    <row r="9" spans="1:6" ht="12.75">
      <c r="A9" s="33" t="s">
        <v>145</v>
      </c>
      <c r="B9" s="36"/>
      <c r="C9" s="36">
        <v>5000</v>
      </c>
      <c r="D9" s="36">
        <v>5000</v>
      </c>
      <c r="E9" s="36">
        <v>5000</v>
      </c>
      <c r="F9" s="42">
        <f t="shared" si="0"/>
        <v>15000</v>
      </c>
    </row>
    <row r="10" spans="1:7" ht="12.75">
      <c r="A10" s="64" t="s">
        <v>87</v>
      </c>
      <c r="B10" s="36">
        <f>SUM(B6:B9)</f>
        <v>21000</v>
      </c>
      <c r="C10" s="36">
        <f>SUM(C6:C9)</f>
        <v>32000</v>
      </c>
      <c r="D10" s="36">
        <f>SUM(D6:D9)</f>
        <v>32000</v>
      </c>
      <c r="E10" s="36">
        <f>SUM(E6:E9)</f>
        <v>32000</v>
      </c>
      <c r="F10" s="65">
        <f t="shared" si="0"/>
        <v>117000</v>
      </c>
      <c r="G10" s="71">
        <f>COUNT(F6:F9)</f>
        <v>4</v>
      </c>
    </row>
    <row r="11" spans="2:6" ht="12.75">
      <c r="B11" s="36"/>
      <c r="C11" s="36"/>
      <c r="D11" s="36"/>
      <c r="E11" s="36"/>
      <c r="F11" s="42">
        <f t="shared" si="0"/>
        <v>0</v>
      </c>
    </row>
    <row r="12" spans="1:6" ht="12.75">
      <c r="A12" s="35" t="s">
        <v>141</v>
      </c>
      <c r="B12" s="36"/>
      <c r="C12" s="36"/>
      <c r="D12" s="36"/>
      <c r="E12" s="36"/>
      <c r="F12" s="42">
        <f t="shared" si="0"/>
        <v>0</v>
      </c>
    </row>
    <row r="13" spans="1:6" ht="12.75">
      <c r="A13" s="33" t="s">
        <v>150</v>
      </c>
      <c r="B13" s="36">
        <v>9000</v>
      </c>
      <c r="C13" s="36">
        <v>9000</v>
      </c>
      <c r="D13" s="36">
        <v>9000</v>
      </c>
      <c r="E13" s="36">
        <v>9000</v>
      </c>
      <c r="F13" s="42">
        <f t="shared" si="0"/>
        <v>36000</v>
      </c>
    </row>
    <row r="14" spans="1:6" ht="12.75">
      <c r="A14" s="33" t="s">
        <v>142</v>
      </c>
      <c r="B14" s="36"/>
      <c r="C14" s="36">
        <v>6000</v>
      </c>
      <c r="D14" s="36">
        <v>6000</v>
      </c>
      <c r="E14" s="36">
        <v>6000</v>
      </c>
      <c r="F14" s="42">
        <f t="shared" si="0"/>
        <v>18000</v>
      </c>
    </row>
    <row r="15" spans="1:7" ht="12.75">
      <c r="A15" s="64" t="s">
        <v>141</v>
      </c>
      <c r="B15" s="36">
        <f>SUM(B13:B14)</f>
        <v>9000</v>
      </c>
      <c r="C15" s="36">
        <f>SUM(C13:C14)</f>
        <v>15000</v>
      </c>
      <c r="D15" s="36">
        <f>SUM(D13:D14)</f>
        <v>15000</v>
      </c>
      <c r="E15" s="36">
        <f>SUM(E13:E14)</f>
        <v>15000</v>
      </c>
      <c r="F15" s="65">
        <f t="shared" si="0"/>
        <v>54000</v>
      </c>
      <c r="G15" s="71">
        <f>COUNT(F13:F14)</f>
        <v>2</v>
      </c>
    </row>
    <row r="16" spans="2:6" ht="12.75">
      <c r="B16" s="36"/>
      <c r="C16" s="36"/>
      <c r="D16" s="36"/>
      <c r="E16" s="36"/>
      <c r="F16" s="42">
        <f t="shared" si="0"/>
        <v>0</v>
      </c>
    </row>
    <row r="17" spans="1:6" ht="12.75">
      <c r="A17" s="35" t="s">
        <v>74</v>
      </c>
      <c r="B17" s="37"/>
      <c r="C17" s="37"/>
      <c r="D17" s="37"/>
      <c r="E17" s="37"/>
      <c r="F17" s="42">
        <f t="shared" si="0"/>
        <v>0</v>
      </c>
    </row>
    <row r="18" spans="1:6" ht="12.75">
      <c r="A18" s="33" t="s">
        <v>108</v>
      </c>
      <c r="B18" s="36">
        <v>20000</v>
      </c>
      <c r="C18" s="36">
        <v>20000</v>
      </c>
      <c r="D18" s="36">
        <v>20000</v>
      </c>
      <c r="E18" s="36">
        <v>20000</v>
      </c>
      <c r="F18" s="42">
        <f t="shared" si="0"/>
        <v>80000</v>
      </c>
    </row>
    <row r="19" spans="1:6" ht="12.75">
      <c r="A19" s="33" t="s">
        <v>107</v>
      </c>
      <c r="B19" s="36">
        <v>4500</v>
      </c>
      <c r="C19" s="36">
        <v>4500</v>
      </c>
      <c r="D19" s="36">
        <v>4500</v>
      </c>
      <c r="E19" s="36">
        <v>4500</v>
      </c>
      <c r="F19" s="42">
        <f t="shared" si="0"/>
        <v>18000</v>
      </c>
    </row>
    <row r="20" spans="1:6" ht="12.75">
      <c r="A20" s="33" t="s">
        <v>91</v>
      </c>
      <c r="B20" s="36">
        <v>10000</v>
      </c>
      <c r="C20" s="36">
        <v>10000</v>
      </c>
      <c r="D20" s="36">
        <v>10000</v>
      </c>
      <c r="E20" s="36">
        <v>10000</v>
      </c>
      <c r="F20" s="42">
        <f t="shared" si="0"/>
        <v>40000</v>
      </c>
    </row>
    <row r="21" spans="1:6" ht="12.75">
      <c r="A21" s="33" t="s">
        <v>109</v>
      </c>
      <c r="B21" s="36">
        <v>15000</v>
      </c>
      <c r="C21" s="36">
        <v>15000</v>
      </c>
      <c r="D21" s="36">
        <v>15000</v>
      </c>
      <c r="E21" s="36">
        <v>15000</v>
      </c>
      <c r="F21" s="42">
        <f t="shared" si="0"/>
        <v>60000</v>
      </c>
    </row>
    <row r="22" spans="1:6" ht="12.75">
      <c r="A22" s="33" t="s">
        <v>91</v>
      </c>
      <c r="B22" s="36">
        <v>10000</v>
      </c>
      <c r="C22" s="36">
        <v>10000</v>
      </c>
      <c r="D22" s="36">
        <v>10000</v>
      </c>
      <c r="E22" s="36">
        <v>10000</v>
      </c>
      <c r="F22" s="42">
        <f t="shared" si="0"/>
        <v>40000</v>
      </c>
    </row>
    <row r="23" spans="1:6" ht="12.75">
      <c r="A23" s="33" t="s">
        <v>109</v>
      </c>
      <c r="B23" s="36">
        <v>15000</v>
      </c>
      <c r="C23" s="36">
        <v>15000</v>
      </c>
      <c r="D23" s="36">
        <v>15000</v>
      </c>
      <c r="E23" s="36">
        <v>15000</v>
      </c>
      <c r="F23" s="42">
        <f t="shared" si="0"/>
        <v>60000</v>
      </c>
    </row>
    <row r="24" spans="1:6" ht="12.75">
      <c r="A24" s="33" t="s">
        <v>91</v>
      </c>
      <c r="B24" s="36"/>
      <c r="C24" s="36">
        <v>10000</v>
      </c>
      <c r="D24" s="36">
        <v>10000</v>
      </c>
      <c r="E24" s="36">
        <v>10000</v>
      </c>
      <c r="F24" s="42">
        <f t="shared" si="0"/>
        <v>30000</v>
      </c>
    </row>
    <row r="25" spans="1:6" ht="12.75">
      <c r="A25" s="33" t="s">
        <v>109</v>
      </c>
      <c r="B25" s="36"/>
      <c r="C25" s="36">
        <v>15000</v>
      </c>
      <c r="D25" s="36">
        <v>15000</v>
      </c>
      <c r="E25" s="36">
        <v>15000</v>
      </c>
      <c r="F25" s="42">
        <f t="shared" si="0"/>
        <v>45000</v>
      </c>
    </row>
    <row r="26" spans="1:6" ht="12.75">
      <c r="A26" s="33" t="s">
        <v>91</v>
      </c>
      <c r="B26" s="36"/>
      <c r="C26" s="36"/>
      <c r="D26" s="36">
        <v>10000</v>
      </c>
      <c r="E26" s="36">
        <v>10000</v>
      </c>
      <c r="F26" s="42">
        <f t="shared" si="0"/>
        <v>20000</v>
      </c>
    </row>
    <row r="27" spans="1:6" ht="12.75">
      <c r="A27" s="33" t="s">
        <v>109</v>
      </c>
      <c r="B27" s="36"/>
      <c r="C27" s="36"/>
      <c r="D27" s="36">
        <v>15000</v>
      </c>
      <c r="E27" s="36">
        <v>15000</v>
      </c>
      <c r="F27" s="42">
        <f t="shared" si="0"/>
        <v>30000</v>
      </c>
    </row>
    <row r="28" spans="1:6" ht="12.75">
      <c r="A28" s="33" t="s">
        <v>91</v>
      </c>
      <c r="B28" s="36"/>
      <c r="C28" s="36"/>
      <c r="D28" s="36">
        <v>10000</v>
      </c>
      <c r="E28" s="36">
        <v>10000</v>
      </c>
      <c r="F28" s="42">
        <f t="shared" si="0"/>
        <v>20000</v>
      </c>
    </row>
    <row r="29" spans="1:6" ht="12.75">
      <c r="A29" s="33" t="s">
        <v>109</v>
      </c>
      <c r="B29" s="36"/>
      <c r="C29" s="36"/>
      <c r="D29" s="36">
        <v>15000</v>
      </c>
      <c r="E29" s="36">
        <v>15000</v>
      </c>
      <c r="F29" s="42">
        <f t="shared" si="0"/>
        <v>30000</v>
      </c>
    </row>
    <row r="30" spans="1:7" ht="12.75">
      <c r="A30" s="64" t="s">
        <v>74</v>
      </c>
      <c r="B30" s="36">
        <f>SUM(B18:B29)</f>
        <v>74500</v>
      </c>
      <c r="C30" s="36">
        <f>SUM(C18:C29)</f>
        <v>99500</v>
      </c>
      <c r="D30" s="36">
        <f>SUM(D18:D29)</f>
        <v>149500</v>
      </c>
      <c r="E30" s="36">
        <f>SUM(E18:E29)</f>
        <v>149500</v>
      </c>
      <c r="F30" s="65">
        <f t="shared" si="0"/>
        <v>473000</v>
      </c>
      <c r="G30" s="71">
        <f>COUNT(F18:F29)</f>
        <v>12</v>
      </c>
    </row>
    <row r="31" spans="2:6" ht="12.75">
      <c r="B31" s="36"/>
      <c r="C31" s="36"/>
      <c r="D31" s="36"/>
      <c r="E31" s="36"/>
      <c r="F31" s="42">
        <f t="shared" si="0"/>
        <v>0</v>
      </c>
    </row>
    <row r="32" spans="1:6" ht="12.75">
      <c r="A32" s="35" t="s">
        <v>112</v>
      </c>
      <c r="B32" s="37"/>
      <c r="C32" s="37"/>
      <c r="D32" s="37"/>
      <c r="E32" s="37"/>
      <c r="F32" s="42">
        <f t="shared" si="0"/>
        <v>0</v>
      </c>
    </row>
    <row r="33" spans="1:6" ht="12.75">
      <c r="A33" s="33" t="s">
        <v>101</v>
      </c>
      <c r="B33" s="36">
        <v>12000</v>
      </c>
      <c r="C33" s="36">
        <v>12000</v>
      </c>
      <c r="D33" s="36">
        <v>12000</v>
      </c>
      <c r="E33" s="36">
        <v>12000</v>
      </c>
      <c r="F33" s="42">
        <f t="shared" si="0"/>
        <v>48000</v>
      </c>
    </row>
    <row r="34" spans="1:6" ht="12.75">
      <c r="A34" s="33" t="s">
        <v>111</v>
      </c>
      <c r="B34" s="36">
        <v>10000</v>
      </c>
      <c r="C34" s="36">
        <v>10000</v>
      </c>
      <c r="D34" s="36">
        <v>10000</v>
      </c>
      <c r="E34" s="36">
        <v>10000</v>
      </c>
      <c r="F34" s="42">
        <f t="shared" si="0"/>
        <v>40000</v>
      </c>
    </row>
    <row r="35" spans="1:6" ht="12.75">
      <c r="A35" s="33" t="s">
        <v>111</v>
      </c>
      <c r="B35" s="36"/>
      <c r="C35" s="36">
        <v>10000</v>
      </c>
      <c r="D35" s="36">
        <v>10000</v>
      </c>
      <c r="E35" s="36">
        <v>10000</v>
      </c>
      <c r="F35" s="42">
        <f t="shared" si="0"/>
        <v>30000</v>
      </c>
    </row>
    <row r="36" spans="1:6" ht="12.75">
      <c r="A36" s="33" t="s">
        <v>89</v>
      </c>
      <c r="B36" s="36">
        <v>6000</v>
      </c>
      <c r="C36" s="36">
        <v>6000</v>
      </c>
      <c r="D36" s="36">
        <v>6000</v>
      </c>
      <c r="E36" s="36">
        <v>6000</v>
      </c>
      <c r="F36" s="42">
        <f t="shared" si="0"/>
        <v>24000</v>
      </c>
    </row>
    <row r="37" spans="1:6" ht="12.75">
      <c r="A37" s="33" t="s">
        <v>89</v>
      </c>
      <c r="B37" s="36"/>
      <c r="C37" s="36">
        <v>6000</v>
      </c>
      <c r="D37" s="36">
        <v>6000</v>
      </c>
      <c r="E37" s="36">
        <v>6000</v>
      </c>
      <c r="F37" s="42">
        <f t="shared" si="0"/>
        <v>18000</v>
      </c>
    </row>
    <row r="38" spans="1:6" ht="12.75">
      <c r="A38" s="33" t="s">
        <v>89</v>
      </c>
      <c r="B38" s="36"/>
      <c r="C38" s="36"/>
      <c r="D38" s="36">
        <v>6000</v>
      </c>
      <c r="E38" s="36">
        <v>6000</v>
      </c>
      <c r="F38" s="42">
        <f t="shared" si="0"/>
        <v>12000</v>
      </c>
    </row>
    <row r="39" spans="1:7" ht="12.75">
      <c r="A39" s="64" t="s">
        <v>112</v>
      </c>
      <c r="B39" s="36">
        <f>SUM(B33:B38)</f>
        <v>28000</v>
      </c>
      <c r="C39" s="36">
        <f>SUM(C33:C38)</f>
        <v>44000</v>
      </c>
      <c r="D39" s="36">
        <f>SUM(D33:D38)</f>
        <v>50000</v>
      </c>
      <c r="E39" s="36">
        <f>SUM(E33:E38)</f>
        <v>50000</v>
      </c>
      <c r="F39" s="65">
        <f t="shared" si="0"/>
        <v>172000</v>
      </c>
      <c r="G39" s="71">
        <f>COUNT(F33:F38)</f>
        <v>6</v>
      </c>
    </row>
    <row r="40" spans="1:6" ht="12.75">
      <c r="A40" s="64"/>
      <c r="B40" s="36"/>
      <c r="C40" s="36"/>
      <c r="D40" s="36"/>
      <c r="E40" s="36"/>
      <c r="F40" s="65"/>
    </row>
    <row r="41" spans="1:6" ht="12.75">
      <c r="A41" s="72" t="s">
        <v>119</v>
      </c>
      <c r="B41" s="36">
        <v>0</v>
      </c>
      <c r="C41" s="36">
        <v>0</v>
      </c>
      <c r="D41" s="36">
        <v>0</v>
      </c>
      <c r="E41" s="36">
        <v>0</v>
      </c>
      <c r="F41" s="65">
        <v>0</v>
      </c>
    </row>
    <row r="42" spans="1:6" ht="12.75">
      <c r="A42" s="33" t="s">
        <v>151</v>
      </c>
      <c r="B42" s="36">
        <v>7500</v>
      </c>
      <c r="C42" s="36">
        <v>7500</v>
      </c>
      <c r="D42" s="36">
        <v>7500</v>
      </c>
      <c r="E42" s="36">
        <v>7500</v>
      </c>
      <c r="F42" s="42">
        <f t="shared" si="0"/>
        <v>30000</v>
      </c>
    </row>
    <row r="43" spans="1:6" ht="12.75">
      <c r="A43" s="33" t="s">
        <v>121</v>
      </c>
      <c r="B43" s="36"/>
      <c r="C43" s="36">
        <v>6000</v>
      </c>
      <c r="D43" s="36">
        <v>6000</v>
      </c>
      <c r="E43" s="36">
        <v>6000</v>
      </c>
      <c r="F43" s="42">
        <f t="shared" si="0"/>
        <v>18000</v>
      </c>
    </row>
    <row r="44" spans="1:6" ht="12.75">
      <c r="A44" s="33" t="s">
        <v>121</v>
      </c>
      <c r="B44" s="36"/>
      <c r="C44" s="36"/>
      <c r="D44" s="36">
        <v>6000</v>
      </c>
      <c r="E44" s="36">
        <v>6000</v>
      </c>
      <c r="F44" s="42">
        <f t="shared" si="0"/>
        <v>12000</v>
      </c>
    </row>
    <row r="45" spans="1:6" ht="12.75">
      <c r="A45" s="33" t="s">
        <v>121</v>
      </c>
      <c r="B45" s="36"/>
      <c r="C45" s="36"/>
      <c r="D45" s="36">
        <v>6000</v>
      </c>
      <c r="E45" s="36">
        <v>6000</v>
      </c>
      <c r="F45" s="42">
        <f t="shared" si="0"/>
        <v>12000</v>
      </c>
    </row>
    <row r="46" spans="1:7" ht="12.75">
      <c r="A46" s="64" t="s">
        <v>119</v>
      </c>
      <c r="B46" s="36">
        <f>SUM(B42:B45)</f>
        <v>7500</v>
      </c>
      <c r="C46" s="36">
        <f>SUM(C42:C45)</f>
        <v>13500</v>
      </c>
      <c r="D46" s="36">
        <f>SUM(D42:D45)</f>
        <v>25500</v>
      </c>
      <c r="E46" s="36">
        <f>SUM(E42:E45)</f>
        <v>25500</v>
      </c>
      <c r="F46" s="65">
        <f t="shared" si="0"/>
        <v>72000</v>
      </c>
      <c r="G46" s="71">
        <f>COUNT(F42:F45)</f>
        <v>4</v>
      </c>
    </row>
    <row r="47" spans="2:6" ht="12.75">
      <c r="B47" s="36"/>
      <c r="C47" s="36"/>
      <c r="D47" s="36"/>
      <c r="E47" s="36"/>
      <c r="F47" s="42">
        <f t="shared" si="0"/>
        <v>0</v>
      </c>
    </row>
    <row r="48" spans="1:6" ht="12.75">
      <c r="A48" s="35" t="s">
        <v>88</v>
      </c>
      <c r="B48" s="36"/>
      <c r="C48" s="36"/>
      <c r="D48" s="36"/>
      <c r="E48" s="36"/>
      <c r="F48" s="42">
        <f t="shared" si="0"/>
        <v>0</v>
      </c>
    </row>
    <row r="49" spans="1:6" ht="12.75">
      <c r="A49" s="33" t="s">
        <v>149</v>
      </c>
      <c r="B49" s="36">
        <v>15000</v>
      </c>
      <c r="C49" s="36">
        <v>15000</v>
      </c>
      <c r="D49" s="36">
        <v>15000</v>
      </c>
      <c r="E49" s="36">
        <v>15000</v>
      </c>
      <c r="F49" s="42">
        <f t="shared" si="0"/>
        <v>60000</v>
      </c>
    </row>
    <row r="50" spans="1:6" ht="12.75">
      <c r="A50" s="33" t="s">
        <v>149</v>
      </c>
      <c r="B50" s="36"/>
      <c r="C50" s="36">
        <v>15000</v>
      </c>
      <c r="D50" s="36">
        <v>15000</v>
      </c>
      <c r="E50" s="36">
        <v>15000</v>
      </c>
      <c r="F50" s="42">
        <f t="shared" si="0"/>
        <v>45000</v>
      </c>
    </row>
    <row r="51" spans="1:6" ht="12.75">
      <c r="A51" s="33" t="s">
        <v>101</v>
      </c>
      <c r="B51" s="36"/>
      <c r="C51" s="36">
        <v>12000</v>
      </c>
      <c r="D51" s="36">
        <v>12000</v>
      </c>
      <c r="E51" s="36">
        <v>12000</v>
      </c>
      <c r="F51" s="42">
        <f t="shared" si="0"/>
        <v>36000</v>
      </c>
    </row>
    <row r="52" spans="1:6" ht="12.75">
      <c r="A52" s="33" t="s">
        <v>99</v>
      </c>
      <c r="B52" s="36">
        <v>8500</v>
      </c>
      <c r="C52" s="36">
        <v>8500</v>
      </c>
      <c r="D52" s="36">
        <v>8500</v>
      </c>
      <c r="E52" s="36">
        <v>8500</v>
      </c>
      <c r="F52" s="42">
        <f t="shared" si="0"/>
        <v>34000</v>
      </c>
    </row>
    <row r="53" spans="1:6" ht="12.75">
      <c r="A53" s="33" t="s">
        <v>99</v>
      </c>
      <c r="B53" s="36">
        <v>8500</v>
      </c>
      <c r="C53" s="36">
        <v>8500</v>
      </c>
      <c r="D53" s="36">
        <v>8500</v>
      </c>
      <c r="E53" s="36">
        <v>8500</v>
      </c>
      <c r="F53" s="42">
        <f t="shared" si="0"/>
        <v>34000</v>
      </c>
    </row>
    <row r="54" spans="1:6" ht="12.75">
      <c r="A54" s="33" t="s">
        <v>99</v>
      </c>
      <c r="B54" s="36"/>
      <c r="C54" s="36">
        <v>8500</v>
      </c>
      <c r="D54" s="36">
        <v>8500</v>
      </c>
      <c r="E54" s="36">
        <v>8500</v>
      </c>
      <c r="F54" s="42">
        <f t="shared" si="0"/>
        <v>25500</v>
      </c>
    </row>
    <row r="55" spans="1:6" ht="12.75">
      <c r="A55" s="33" t="s">
        <v>99</v>
      </c>
      <c r="B55" s="36"/>
      <c r="C55" s="36"/>
      <c r="D55" s="36">
        <v>8500</v>
      </c>
      <c r="E55" s="36">
        <v>8500</v>
      </c>
      <c r="F55" s="42">
        <f t="shared" si="0"/>
        <v>17000</v>
      </c>
    </row>
    <row r="56" spans="1:6" ht="12.75">
      <c r="A56" s="33" t="s">
        <v>99</v>
      </c>
      <c r="B56" s="36"/>
      <c r="C56" s="36"/>
      <c r="D56" s="36">
        <v>8500</v>
      </c>
      <c r="E56" s="36">
        <v>8500</v>
      </c>
      <c r="F56" s="42">
        <f t="shared" si="0"/>
        <v>17000</v>
      </c>
    </row>
    <row r="57" spans="1:6" ht="12.75">
      <c r="A57" s="33" t="s">
        <v>99</v>
      </c>
      <c r="B57" s="36"/>
      <c r="C57" s="36"/>
      <c r="D57" s="36">
        <v>8500</v>
      </c>
      <c r="E57" s="36">
        <v>8500</v>
      </c>
      <c r="F57" s="42">
        <f t="shared" si="0"/>
        <v>17000</v>
      </c>
    </row>
    <row r="58" spans="1:6" ht="12.75">
      <c r="A58" s="33" t="s">
        <v>99</v>
      </c>
      <c r="B58" s="36"/>
      <c r="C58" s="36"/>
      <c r="D58" s="36"/>
      <c r="E58" s="36">
        <v>8500</v>
      </c>
      <c r="F58" s="42">
        <f t="shared" si="0"/>
        <v>8500</v>
      </c>
    </row>
    <row r="59" spans="1:6" ht="12.75">
      <c r="A59" s="33" t="s">
        <v>99</v>
      </c>
      <c r="B59" s="36"/>
      <c r="C59" s="36"/>
      <c r="D59" s="36"/>
      <c r="E59" s="36">
        <v>8500</v>
      </c>
      <c r="F59" s="42">
        <f t="shared" si="0"/>
        <v>8500</v>
      </c>
    </row>
    <row r="60" spans="1:6" ht="12.75">
      <c r="A60" s="33" t="s">
        <v>99</v>
      </c>
      <c r="B60" s="36"/>
      <c r="C60" s="36"/>
      <c r="D60" s="36"/>
      <c r="E60" s="36">
        <v>8500</v>
      </c>
      <c r="F60" s="42">
        <f t="shared" si="0"/>
        <v>8500</v>
      </c>
    </row>
    <row r="61" spans="1:7" ht="12.75">
      <c r="A61" s="64" t="s">
        <v>88</v>
      </c>
      <c r="B61" s="36">
        <f>SUM(B49:B60)</f>
        <v>32000</v>
      </c>
      <c r="C61" s="36">
        <f>SUM(C49:C60)</f>
        <v>67500</v>
      </c>
      <c r="D61" s="36">
        <f>SUM(D49:D60)</f>
        <v>93000</v>
      </c>
      <c r="E61" s="36">
        <f>SUM(E49:E60)</f>
        <v>118500</v>
      </c>
      <c r="F61" s="65">
        <f t="shared" si="0"/>
        <v>311000</v>
      </c>
      <c r="G61" s="71">
        <f>COUNT(F49:F60)</f>
        <v>12</v>
      </c>
    </row>
    <row r="62" spans="2:6" ht="12.75">
      <c r="B62" s="36"/>
      <c r="C62" s="36"/>
      <c r="D62" s="36"/>
      <c r="E62" s="36"/>
      <c r="F62" s="42">
        <f t="shared" si="0"/>
        <v>0</v>
      </c>
    </row>
    <row r="63" spans="1:6" ht="12.75">
      <c r="A63" s="35" t="s">
        <v>115</v>
      </c>
      <c r="B63" s="36"/>
      <c r="C63" s="36"/>
      <c r="D63" s="36"/>
      <c r="E63" s="36"/>
      <c r="F63" s="42">
        <f t="shared" si="0"/>
        <v>0</v>
      </c>
    </row>
    <row r="64" spans="1:6" ht="12.75">
      <c r="A64" s="33" t="s">
        <v>101</v>
      </c>
      <c r="B64" s="36">
        <v>10000</v>
      </c>
      <c r="C64" s="36">
        <v>10000</v>
      </c>
      <c r="D64" s="36">
        <v>10000</v>
      </c>
      <c r="E64" s="36">
        <v>10000</v>
      </c>
      <c r="F64" s="42">
        <f t="shared" si="0"/>
        <v>40000</v>
      </c>
    </row>
    <row r="65" spans="1:6" ht="12.75">
      <c r="A65" s="33" t="s">
        <v>101</v>
      </c>
      <c r="B65" s="36"/>
      <c r="C65" s="36">
        <v>10000</v>
      </c>
      <c r="D65" s="36">
        <v>10000</v>
      </c>
      <c r="E65" s="36">
        <v>10000</v>
      </c>
      <c r="F65" s="42">
        <f t="shared" si="0"/>
        <v>30000</v>
      </c>
    </row>
    <row r="66" spans="1:6" ht="12.75">
      <c r="A66" s="33" t="s">
        <v>116</v>
      </c>
      <c r="B66" s="36">
        <v>7000</v>
      </c>
      <c r="C66" s="36">
        <v>7000</v>
      </c>
      <c r="D66" s="36">
        <v>7000</v>
      </c>
      <c r="E66" s="36">
        <v>7000</v>
      </c>
      <c r="F66" s="42">
        <f t="shared" si="0"/>
        <v>28000</v>
      </c>
    </row>
    <row r="67" spans="1:6" ht="12.75">
      <c r="A67" s="33" t="s">
        <v>116</v>
      </c>
      <c r="B67" s="36"/>
      <c r="C67" s="36">
        <v>7000</v>
      </c>
      <c r="D67" s="36">
        <v>7000</v>
      </c>
      <c r="E67" s="36">
        <v>7000</v>
      </c>
      <c r="F67" s="42">
        <f t="shared" si="0"/>
        <v>21000</v>
      </c>
    </row>
    <row r="68" spans="1:6" ht="12.75">
      <c r="A68" s="33" t="s">
        <v>116</v>
      </c>
      <c r="B68" s="36"/>
      <c r="C68" s="36"/>
      <c r="D68" s="36">
        <v>7000</v>
      </c>
      <c r="E68" s="36">
        <v>7000</v>
      </c>
      <c r="F68" s="42">
        <f t="shared" si="0"/>
        <v>14000</v>
      </c>
    </row>
    <row r="69" spans="1:6" ht="12.75">
      <c r="A69" s="33" t="s">
        <v>116</v>
      </c>
      <c r="B69" s="36"/>
      <c r="C69" s="36"/>
      <c r="D69" s="36">
        <v>7000</v>
      </c>
      <c r="E69" s="36">
        <v>7000</v>
      </c>
      <c r="F69" s="42">
        <f t="shared" si="0"/>
        <v>14000</v>
      </c>
    </row>
    <row r="70" spans="1:6" ht="12.75">
      <c r="A70" s="33" t="s">
        <v>116</v>
      </c>
      <c r="B70" s="36"/>
      <c r="C70" s="36"/>
      <c r="D70" s="36"/>
      <c r="E70" s="36">
        <v>7000</v>
      </c>
      <c r="F70" s="42">
        <f t="shared" si="0"/>
        <v>7000</v>
      </c>
    </row>
    <row r="71" spans="1:6" ht="12.75">
      <c r="A71" s="33" t="s">
        <v>116</v>
      </c>
      <c r="B71" s="36"/>
      <c r="C71" s="36"/>
      <c r="D71" s="36"/>
      <c r="E71" s="36">
        <v>7000</v>
      </c>
      <c r="F71" s="42">
        <f aca="true" t="shared" si="1" ref="F71:F114">SUM(B71:E71)</f>
        <v>7000</v>
      </c>
    </row>
    <row r="72" spans="1:7" ht="12.75">
      <c r="A72" s="64" t="s">
        <v>115</v>
      </c>
      <c r="B72" s="36">
        <f>SUM(B64:B71)</f>
        <v>17000</v>
      </c>
      <c r="C72" s="36">
        <f>SUM(C64:C71)</f>
        <v>34000</v>
      </c>
      <c r="D72" s="36">
        <f>SUM(D64:D71)</f>
        <v>48000</v>
      </c>
      <c r="E72" s="36">
        <f>SUM(E64:E71)</f>
        <v>62000</v>
      </c>
      <c r="F72" s="65">
        <f t="shared" si="1"/>
        <v>161000</v>
      </c>
      <c r="G72" s="71">
        <f>COUNT(F64:F71)</f>
        <v>8</v>
      </c>
    </row>
    <row r="73" spans="2:6" ht="12.75">
      <c r="B73" s="36"/>
      <c r="C73" s="36"/>
      <c r="D73" s="36"/>
      <c r="E73" s="36"/>
      <c r="F73" s="42">
        <f t="shared" si="1"/>
        <v>0</v>
      </c>
    </row>
    <row r="74" spans="1:6" ht="12.75">
      <c r="A74" s="35" t="s">
        <v>114</v>
      </c>
      <c r="B74" s="36"/>
      <c r="C74" s="36"/>
      <c r="D74" s="36"/>
      <c r="E74" s="36"/>
      <c r="F74" s="42">
        <f t="shared" si="1"/>
        <v>0</v>
      </c>
    </row>
    <row r="75" spans="1:6" ht="12.75">
      <c r="A75" s="33" t="s">
        <v>152</v>
      </c>
      <c r="B75" s="36">
        <v>12000</v>
      </c>
      <c r="C75" s="36">
        <v>12000</v>
      </c>
      <c r="D75" s="36">
        <v>12000</v>
      </c>
      <c r="E75" s="36">
        <v>12000</v>
      </c>
      <c r="F75" s="42">
        <f t="shared" si="1"/>
        <v>48000</v>
      </c>
    </row>
    <row r="76" spans="1:6" ht="12.75">
      <c r="A76" s="33" t="s">
        <v>152</v>
      </c>
      <c r="B76" s="36"/>
      <c r="C76" s="36">
        <v>12000</v>
      </c>
      <c r="D76" s="36">
        <v>12000</v>
      </c>
      <c r="E76" s="36">
        <v>12000</v>
      </c>
      <c r="F76" s="42">
        <f t="shared" si="1"/>
        <v>36000</v>
      </c>
    </row>
    <row r="77" spans="1:6" ht="12.75">
      <c r="A77" s="33" t="s">
        <v>103</v>
      </c>
      <c r="B77" s="36">
        <v>7000</v>
      </c>
      <c r="C77" s="36">
        <v>7000</v>
      </c>
      <c r="D77" s="36">
        <v>7000</v>
      </c>
      <c r="E77" s="36">
        <v>7000</v>
      </c>
      <c r="F77" s="42">
        <f t="shared" si="1"/>
        <v>28000</v>
      </c>
    </row>
    <row r="78" spans="1:6" ht="12.75">
      <c r="A78" s="33" t="s">
        <v>103</v>
      </c>
      <c r="B78" s="36">
        <v>7000</v>
      </c>
      <c r="C78" s="36">
        <v>7000</v>
      </c>
      <c r="D78" s="36">
        <v>7000</v>
      </c>
      <c r="E78" s="36">
        <v>7000</v>
      </c>
      <c r="F78" s="42">
        <f t="shared" si="1"/>
        <v>28000</v>
      </c>
    </row>
    <row r="79" spans="1:6" ht="12.75">
      <c r="A79" s="33" t="s">
        <v>103</v>
      </c>
      <c r="B79" s="36"/>
      <c r="C79" s="36">
        <v>7000</v>
      </c>
      <c r="D79" s="36">
        <v>7000</v>
      </c>
      <c r="E79" s="36">
        <v>7000</v>
      </c>
      <c r="F79" s="42">
        <f t="shared" si="1"/>
        <v>21000</v>
      </c>
    </row>
    <row r="80" spans="1:6" ht="12.75">
      <c r="A80" s="33" t="s">
        <v>103</v>
      </c>
      <c r="B80" s="36"/>
      <c r="C80" s="36"/>
      <c r="D80" s="36">
        <v>7000</v>
      </c>
      <c r="E80" s="36">
        <v>7000</v>
      </c>
      <c r="F80" s="42">
        <f t="shared" si="1"/>
        <v>14000</v>
      </c>
    </row>
    <row r="81" spans="1:6" ht="12.75">
      <c r="A81" s="33" t="s">
        <v>103</v>
      </c>
      <c r="B81" s="36"/>
      <c r="C81" s="36"/>
      <c r="D81" s="36">
        <v>7000</v>
      </c>
      <c r="E81" s="36">
        <v>7000</v>
      </c>
      <c r="F81" s="42">
        <f t="shared" si="1"/>
        <v>14000</v>
      </c>
    </row>
    <row r="82" spans="1:6" ht="12.75">
      <c r="A82" s="33" t="s">
        <v>103</v>
      </c>
      <c r="B82" s="36"/>
      <c r="C82" s="36"/>
      <c r="D82" s="36">
        <v>7000</v>
      </c>
      <c r="E82" s="36">
        <v>7000</v>
      </c>
      <c r="F82" s="42">
        <f t="shared" si="1"/>
        <v>14000</v>
      </c>
    </row>
    <row r="83" spans="1:6" ht="12.75">
      <c r="A83" s="33" t="s">
        <v>103</v>
      </c>
      <c r="B83" s="36"/>
      <c r="C83" s="36"/>
      <c r="D83" s="36"/>
      <c r="E83" s="36">
        <v>7000</v>
      </c>
      <c r="F83" s="42">
        <f t="shared" si="1"/>
        <v>7000</v>
      </c>
    </row>
    <row r="84" spans="1:7" ht="12.75">
      <c r="A84" s="64" t="s">
        <v>114</v>
      </c>
      <c r="B84" s="36">
        <f>SUM(B75:B83)</f>
        <v>26000</v>
      </c>
      <c r="C84" s="36">
        <f>SUM(C75:C83)</f>
        <v>45000</v>
      </c>
      <c r="D84" s="36">
        <f>SUM(D75:D83)</f>
        <v>66000</v>
      </c>
      <c r="E84" s="36">
        <f>SUM(E75:E83)</f>
        <v>73000</v>
      </c>
      <c r="F84" s="65">
        <f t="shared" si="1"/>
        <v>210000</v>
      </c>
      <c r="G84" s="71">
        <f>COUNT(F75:F83)</f>
        <v>9</v>
      </c>
    </row>
    <row r="85" spans="2:6" ht="12.75">
      <c r="B85" s="36"/>
      <c r="C85" s="36"/>
      <c r="D85" s="36"/>
      <c r="E85" s="36"/>
      <c r="F85" s="42">
        <f t="shared" si="1"/>
        <v>0</v>
      </c>
    </row>
    <row r="86" spans="2:6" ht="12.75">
      <c r="B86" s="36"/>
      <c r="C86" s="36"/>
      <c r="D86" s="36"/>
      <c r="E86" s="36"/>
      <c r="F86" s="42">
        <f t="shared" si="1"/>
        <v>0</v>
      </c>
    </row>
    <row r="87" spans="1:6" ht="12.75">
      <c r="A87" s="35" t="s">
        <v>172</v>
      </c>
      <c r="B87" s="42">
        <f>B10+B15+B30+B39+B46+B61+B72+B84</f>
        <v>215000</v>
      </c>
      <c r="C87" s="42">
        <f>C10+C15+C30+C39+C46+C61+C72+C84</f>
        <v>350500</v>
      </c>
      <c r="D87" s="42">
        <f>D10+D15+D30+D39+D46+D61+D72+D84</f>
        <v>479000</v>
      </c>
      <c r="E87" s="42">
        <f>E10+E15+E30+E39+E46+E61+E72+E84</f>
        <v>525500</v>
      </c>
      <c r="F87" s="65">
        <f t="shared" si="1"/>
        <v>1570000</v>
      </c>
    </row>
    <row r="88" spans="1:6" ht="12.75">
      <c r="A88" s="35" t="s">
        <v>158</v>
      </c>
      <c r="B88" s="66">
        <f>0.25*B87</f>
        <v>53750</v>
      </c>
      <c r="C88" s="66">
        <f>0.25*C87</f>
        <v>87625</v>
      </c>
      <c r="D88" s="66">
        <f>0.25*D87</f>
        <v>119750</v>
      </c>
      <c r="E88" s="66">
        <f>0.25*E87</f>
        <v>131375</v>
      </c>
      <c r="F88" s="65">
        <f t="shared" si="1"/>
        <v>392500</v>
      </c>
    </row>
    <row r="89" spans="1:7" ht="12.75">
      <c r="A89" s="35" t="s">
        <v>155</v>
      </c>
      <c r="B89" s="42">
        <f>SUM(B87:B88)</f>
        <v>268750</v>
      </c>
      <c r="C89" s="42">
        <f>SUM(C87:C88)</f>
        <v>438125</v>
      </c>
      <c r="D89" s="42">
        <f>SUM(D87:D88)</f>
        <v>598750</v>
      </c>
      <c r="E89" s="42">
        <f>SUM(E87:E88)</f>
        <v>656875</v>
      </c>
      <c r="F89" s="65">
        <f t="shared" si="1"/>
        <v>1962500</v>
      </c>
      <c r="G89" s="33">
        <f>SUM(G6:G84)</f>
        <v>57</v>
      </c>
    </row>
    <row r="90" spans="2:6" ht="12.75">
      <c r="B90" s="36"/>
      <c r="C90" s="36"/>
      <c r="D90" s="36"/>
      <c r="E90" s="36"/>
      <c r="F90" s="42">
        <f t="shared" si="1"/>
        <v>0</v>
      </c>
    </row>
    <row r="91" spans="2:6" ht="12.75">
      <c r="B91" s="42"/>
      <c r="C91" s="36"/>
      <c r="D91" s="36"/>
      <c r="E91" s="36"/>
      <c r="F91" s="42">
        <f t="shared" si="1"/>
        <v>0</v>
      </c>
    </row>
    <row r="92" ht="12.75">
      <c r="F92" s="42">
        <f t="shared" si="1"/>
        <v>0</v>
      </c>
    </row>
    <row r="93" spans="1:6" ht="12.75">
      <c r="A93" s="35" t="s">
        <v>156</v>
      </c>
      <c r="F93" s="42">
        <f t="shared" si="1"/>
        <v>0</v>
      </c>
    </row>
    <row r="94" spans="1:6" ht="12.75">
      <c r="A94" s="36" t="s">
        <v>203</v>
      </c>
      <c r="B94" s="36">
        <f>0.15*B87</f>
        <v>32250</v>
      </c>
      <c r="C94" s="36">
        <f>0.15*C87</f>
        <v>52575</v>
      </c>
      <c r="D94" s="36">
        <f>0.15*D87</f>
        <v>71850</v>
      </c>
      <c r="E94" s="36">
        <f>0.15*E87</f>
        <v>78825</v>
      </c>
      <c r="F94" s="65">
        <f t="shared" si="1"/>
        <v>235500</v>
      </c>
    </row>
    <row r="95" spans="1:6" ht="12.75">
      <c r="A95" s="36" t="s">
        <v>124</v>
      </c>
      <c r="B95" s="36">
        <v>8000</v>
      </c>
      <c r="C95" s="36">
        <v>8000</v>
      </c>
      <c r="D95" s="36">
        <v>8000</v>
      </c>
      <c r="E95" s="36">
        <v>8000</v>
      </c>
      <c r="F95" s="65">
        <f t="shared" si="1"/>
        <v>32000</v>
      </c>
    </row>
    <row r="96" spans="1:6" ht="12.75">
      <c r="A96" s="36" t="s">
        <v>163</v>
      </c>
      <c r="B96" s="36">
        <v>85000</v>
      </c>
      <c r="C96" s="36">
        <v>90000</v>
      </c>
      <c r="D96" s="36">
        <v>95000</v>
      </c>
      <c r="E96" s="36">
        <v>100000</v>
      </c>
      <c r="F96" s="65">
        <f t="shared" si="1"/>
        <v>370000</v>
      </c>
    </row>
    <row r="97" spans="1:6" ht="12.75">
      <c r="A97" s="36" t="s">
        <v>137</v>
      </c>
      <c r="B97" s="67">
        <v>1250000</v>
      </c>
      <c r="C97" s="67">
        <v>1250000</v>
      </c>
      <c r="D97" s="67">
        <v>1500000</v>
      </c>
      <c r="E97" s="67">
        <v>1500000</v>
      </c>
      <c r="F97" s="65">
        <f t="shared" si="1"/>
        <v>5500000</v>
      </c>
    </row>
    <row r="98" spans="1:6" ht="12.75">
      <c r="A98" s="36" t="s">
        <v>139</v>
      </c>
      <c r="B98" s="67">
        <v>25000</v>
      </c>
      <c r="C98" s="67">
        <v>25000</v>
      </c>
      <c r="D98" s="67">
        <v>25000</v>
      </c>
      <c r="E98" s="67">
        <v>25000</v>
      </c>
      <c r="F98" s="65">
        <f t="shared" si="1"/>
        <v>100000</v>
      </c>
    </row>
    <row r="99" spans="1:6" ht="12.75">
      <c r="A99" s="36" t="s">
        <v>133</v>
      </c>
      <c r="B99" s="36">
        <v>250000</v>
      </c>
      <c r="C99" s="36">
        <v>250000</v>
      </c>
      <c r="D99" s="36">
        <v>250000</v>
      </c>
      <c r="E99" s="36">
        <v>250000</v>
      </c>
      <c r="F99" s="65">
        <f t="shared" si="1"/>
        <v>1000000</v>
      </c>
    </row>
    <row r="100" spans="1:6" ht="12.75">
      <c r="A100" s="36" t="s">
        <v>125</v>
      </c>
      <c r="B100" s="36">
        <v>300000</v>
      </c>
      <c r="C100" s="36">
        <v>300000</v>
      </c>
      <c r="D100" s="36">
        <v>400000</v>
      </c>
      <c r="E100" s="36">
        <v>400000</v>
      </c>
      <c r="F100" s="65">
        <f t="shared" si="1"/>
        <v>1400000</v>
      </c>
    </row>
    <row r="101" spans="1:6" ht="12.75">
      <c r="A101" s="36" t="s">
        <v>126</v>
      </c>
      <c r="B101" s="36">
        <v>45000</v>
      </c>
      <c r="C101" s="36">
        <v>50000</v>
      </c>
      <c r="D101" s="36">
        <v>55000</v>
      </c>
      <c r="E101" s="36">
        <v>60000</v>
      </c>
      <c r="F101" s="65">
        <f t="shared" si="1"/>
        <v>210000</v>
      </c>
    </row>
    <row r="102" spans="1:6" ht="12.75">
      <c r="A102" s="36" t="s">
        <v>138</v>
      </c>
      <c r="B102" s="36">
        <v>14000</v>
      </c>
      <c r="C102" s="36">
        <v>16000</v>
      </c>
      <c r="D102" s="36">
        <v>18000</v>
      </c>
      <c r="E102" s="36">
        <v>20000</v>
      </c>
      <c r="F102" s="65">
        <f t="shared" si="1"/>
        <v>68000</v>
      </c>
    </row>
    <row r="103" spans="1:6" ht="12.75">
      <c r="A103" s="36" t="s">
        <v>189</v>
      </c>
      <c r="B103" s="36">
        <v>0</v>
      </c>
      <c r="C103" s="36">
        <v>0</v>
      </c>
      <c r="D103" s="36">
        <v>0</v>
      </c>
      <c r="E103" s="36">
        <v>0</v>
      </c>
      <c r="F103" s="65">
        <f t="shared" si="1"/>
        <v>0</v>
      </c>
    </row>
    <row r="104" spans="1:6" ht="12.75">
      <c r="A104" s="36" t="s">
        <v>127</v>
      </c>
      <c r="B104" s="36">
        <v>150000</v>
      </c>
      <c r="C104" s="36">
        <v>150000</v>
      </c>
      <c r="D104" s="36">
        <v>150000</v>
      </c>
      <c r="E104" s="36">
        <v>150000</v>
      </c>
      <c r="F104" s="65">
        <f t="shared" si="1"/>
        <v>600000</v>
      </c>
    </row>
    <row r="105" spans="1:6" ht="12.75">
      <c r="A105" s="36" t="s">
        <v>128</v>
      </c>
      <c r="B105" s="36">
        <v>105000</v>
      </c>
      <c r="C105" s="36">
        <v>105000</v>
      </c>
      <c r="D105" s="36">
        <v>105000</v>
      </c>
      <c r="E105" s="36">
        <v>105000</v>
      </c>
      <c r="F105" s="65">
        <f t="shared" si="1"/>
        <v>420000</v>
      </c>
    </row>
    <row r="106" spans="1:6" ht="12.75">
      <c r="A106" s="36" t="s">
        <v>3</v>
      </c>
      <c r="B106" s="36">
        <v>20000</v>
      </c>
      <c r="C106" s="36">
        <v>25000</v>
      </c>
      <c r="D106" s="36">
        <v>30000</v>
      </c>
      <c r="E106" s="36">
        <v>35000</v>
      </c>
      <c r="F106" s="65">
        <f t="shared" si="1"/>
        <v>110000</v>
      </c>
    </row>
    <row r="107" spans="1:6" ht="12.75">
      <c r="A107" s="36" t="s">
        <v>129</v>
      </c>
      <c r="B107" s="36">
        <v>25000</v>
      </c>
      <c r="C107" s="36">
        <v>25000</v>
      </c>
      <c r="D107" s="36">
        <v>30000</v>
      </c>
      <c r="E107" s="36">
        <v>35000</v>
      </c>
      <c r="F107" s="65">
        <f t="shared" si="1"/>
        <v>115000</v>
      </c>
    </row>
    <row r="108" spans="1:6" ht="12.75">
      <c r="A108" s="36" t="s">
        <v>130</v>
      </c>
      <c r="B108" s="36">
        <v>15000</v>
      </c>
      <c r="C108" s="36">
        <v>15000</v>
      </c>
      <c r="D108" s="36">
        <v>15000</v>
      </c>
      <c r="E108" s="36">
        <v>15000</v>
      </c>
      <c r="F108" s="65">
        <f t="shared" si="1"/>
        <v>60000</v>
      </c>
    </row>
    <row r="109" spans="1:6" ht="12.75">
      <c r="A109" s="36" t="s">
        <v>131</v>
      </c>
      <c r="B109" s="36">
        <v>38000</v>
      </c>
      <c r="C109" s="36">
        <v>32000</v>
      </c>
      <c r="D109" s="36">
        <v>30000</v>
      </c>
      <c r="E109" s="36">
        <v>12000</v>
      </c>
      <c r="F109" s="65">
        <f t="shared" si="1"/>
        <v>112000</v>
      </c>
    </row>
    <row r="110" spans="1:6" ht="12.75">
      <c r="A110" s="36" t="s">
        <v>140</v>
      </c>
      <c r="B110" s="67">
        <v>8000</v>
      </c>
      <c r="C110" s="67">
        <v>10000</v>
      </c>
      <c r="D110" s="67">
        <v>12000</v>
      </c>
      <c r="E110" s="67">
        <v>14000</v>
      </c>
      <c r="F110" s="65">
        <f t="shared" si="1"/>
        <v>44000</v>
      </c>
    </row>
    <row r="111" spans="1:6" ht="12.75">
      <c r="A111" s="36" t="s">
        <v>132</v>
      </c>
      <c r="B111" s="36">
        <v>19000</v>
      </c>
      <c r="C111" s="36">
        <v>16000</v>
      </c>
      <c r="D111" s="36">
        <v>15000</v>
      </c>
      <c r="E111" s="36">
        <v>6000</v>
      </c>
      <c r="F111" s="65">
        <f t="shared" si="1"/>
        <v>56000</v>
      </c>
    </row>
    <row r="112" spans="1:6" ht="12.75">
      <c r="A112" s="36" t="s">
        <v>134</v>
      </c>
      <c r="B112" s="36">
        <v>6000</v>
      </c>
      <c r="C112" s="36">
        <v>6000</v>
      </c>
      <c r="D112" s="36">
        <v>6000</v>
      </c>
      <c r="E112" s="36">
        <v>6000</v>
      </c>
      <c r="F112" s="65">
        <f t="shared" si="1"/>
        <v>24000</v>
      </c>
    </row>
    <row r="113" spans="1:6" ht="12.75">
      <c r="A113" s="36" t="s">
        <v>135</v>
      </c>
      <c r="B113" s="36">
        <v>57000</v>
      </c>
      <c r="C113" s="36">
        <v>57000</v>
      </c>
      <c r="D113" s="36">
        <v>57000</v>
      </c>
      <c r="E113" s="36">
        <v>57000</v>
      </c>
      <c r="F113" s="65">
        <f t="shared" si="1"/>
        <v>228000</v>
      </c>
    </row>
    <row r="114" spans="1:6" ht="12.75">
      <c r="A114" s="37" t="s">
        <v>136</v>
      </c>
      <c r="B114" s="67">
        <v>2720000</v>
      </c>
      <c r="C114" s="67">
        <v>2730000</v>
      </c>
      <c r="D114" s="67">
        <v>3101000</v>
      </c>
      <c r="E114" s="67">
        <v>3098000</v>
      </c>
      <c r="F114" s="65">
        <f t="shared" si="1"/>
        <v>11649000</v>
      </c>
    </row>
    <row r="115" spans="1:6" ht="12.75">
      <c r="A115" s="37"/>
      <c r="B115" s="68"/>
      <c r="C115" s="68"/>
      <c r="D115" s="68"/>
      <c r="E115" s="68"/>
      <c r="F115" s="42"/>
    </row>
    <row r="116" spans="1:6" ht="12.75">
      <c r="A116" s="37"/>
      <c r="B116" s="37"/>
      <c r="C116" s="69"/>
      <c r="D116" s="69"/>
      <c r="E116" s="69"/>
      <c r="F116" s="42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  <oddFooter>&amp;L&amp;B Confidential&amp;B&amp;C&amp;D&amp;RPage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33" customWidth="1"/>
    <col min="2" max="5" width="11.00390625" style="33" bestFit="1" customWidth="1"/>
    <col min="6" max="6" width="11.28125" style="33" customWidth="1"/>
    <col min="7" max="7" width="11.00390625" style="33" customWidth="1"/>
    <col min="8" max="16384" width="9.140625" style="33" customWidth="1"/>
  </cols>
  <sheetData>
    <row r="1" ht="15.75">
      <c r="A1" s="44" t="s">
        <v>210</v>
      </c>
    </row>
    <row r="2" ht="15.75">
      <c r="A2" s="108" t="s">
        <v>209</v>
      </c>
    </row>
    <row r="3" s="62" customFormat="1" ht="21">
      <c r="A3" s="44" t="s">
        <v>250</v>
      </c>
    </row>
    <row r="4" spans="1:7" ht="15.75">
      <c r="A4" s="44"/>
      <c r="B4" s="63" t="s">
        <v>166</v>
      </c>
      <c r="C4" s="63" t="s">
        <v>167</v>
      </c>
      <c r="D4" s="63" t="s">
        <v>168</v>
      </c>
      <c r="E4" s="63" t="s">
        <v>169</v>
      </c>
      <c r="F4" s="63" t="s">
        <v>228</v>
      </c>
      <c r="G4" s="44" t="s">
        <v>185</v>
      </c>
    </row>
    <row r="5" spans="1:6" ht="12.75">
      <c r="A5" s="35" t="s">
        <v>87</v>
      </c>
      <c r="B5" s="37"/>
      <c r="C5" s="37"/>
      <c r="D5" s="37"/>
      <c r="E5" s="37"/>
      <c r="F5" s="35"/>
    </row>
    <row r="6" spans="1:6" ht="12.75">
      <c r="A6" s="33" t="s">
        <v>157</v>
      </c>
      <c r="B6" s="36">
        <v>6000</v>
      </c>
      <c r="C6" s="36">
        <v>6000</v>
      </c>
      <c r="D6" s="36">
        <v>6000</v>
      </c>
      <c r="E6" s="36">
        <v>6000</v>
      </c>
      <c r="F6" s="42">
        <f>SUM(B6:E6)</f>
        <v>24000</v>
      </c>
    </row>
    <row r="7" spans="1:6" ht="12.75">
      <c r="A7" s="33" t="s">
        <v>157</v>
      </c>
      <c r="B7" s="36"/>
      <c r="C7" s="36">
        <v>6000</v>
      </c>
      <c r="D7" s="36">
        <v>6000</v>
      </c>
      <c r="E7" s="36">
        <v>6000</v>
      </c>
      <c r="F7" s="42">
        <f aca="true" t="shared" si="0" ref="F7:F70">SUM(B7:E7)</f>
        <v>18000</v>
      </c>
    </row>
    <row r="8" spans="1:6" ht="12.75">
      <c r="A8" s="33" t="s">
        <v>145</v>
      </c>
      <c r="B8" s="36">
        <v>6000</v>
      </c>
      <c r="C8" s="36">
        <v>6000</v>
      </c>
      <c r="D8" s="36">
        <v>6000</v>
      </c>
      <c r="E8" s="36">
        <v>6000</v>
      </c>
      <c r="F8" s="42">
        <f t="shared" si="0"/>
        <v>24000</v>
      </c>
    </row>
    <row r="9" spans="1:6" ht="12.75">
      <c r="A9" s="33" t="s">
        <v>145</v>
      </c>
      <c r="B9" s="36"/>
      <c r="C9" s="36">
        <v>5000</v>
      </c>
      <c r="D9" s="36">
        <v>5000</v>
      </c>
      <c r="E9" s="36">
        <v>5000</v>
      </c>
      <c r="F9" s="42">
        <f t="shared" si="0"/>
        <v>15000</v>
      </c>
    </row>
    <row r="10" spans="1:7" ht="12.75">
      <c r="A10" s="64" t="s">
        <v>87</v>
      </c>
      <c r="B10" s="36">
        <f>SUM(B6:B9)</f>
        <v>12000</v>
      </c>
      <c r="C10" s="36">
        <f>SUM(C6:C9)</f>
        <v>23000</v>
      </c>
      <c r="D10" s="36">
        <f>SUM(D6:D9)</f>
        <v>23000</v>
      </c>
      <c r="E10" s="36">
        <f>SUM(E6:E9)</f>
        <v>23000</v>
      </c>
      <c r="F10" s="65">
        <f t="shared" si="0"/>
        <v>81000</v>
      </c>
      <c r="G10" s="33">
        <f>COUNT(F6:F9)</f>
        <v>4</v>
      </c>
    </row>
    <row r="11" spans="2:6" ht="12.75">
      <c r="B11" s="36"/>
      <c r="C11" s="36"/>
      <c r="D11" s="36"/>
      <c r="E11" s="36"/>
      <c r="F11" s="42">
        <f t="shared" si="0"/>
        <v>0</v>
      </c>
    </row>
    <row r="12" spans="1:6" ht="12.75">
      <c r="A12" s="35" t="s">
        <v>141</v>
      </c>
      <c r="B12" s="36"/>
      <c r="C12" s="36"/>
      <c r="D12" s="36"/>
      <c r="E12" s="36"/>
      <c r="F12" s="42">
        <f t="shared" si="0"/>
        <v>0</v>
      </c>
    </row>
    <row r="13" spans="1:6" ht="12.75">
      <c r="A13" s="33" t="s">
        <v>150</v>
      </c>
      <c r="B13" s="36">
        <v>9000</v>
      </c>
      <c r="C13" s="36">
        <v>9000</v>
      </c>
      <c r="D13" s="36">
        <v>9000</v>
      </c>
      <c r="E13" s="36">
        <v>9000</v>
      </c>
      <c r="F13" s="42">
        <f t="shared" si="0"/>
        <v>36000</v>
      </c>
    </row>
    <row r="14" spans="1:6" ht="12.75">
      <c r="A14" s="33" t="s">
        <v>142</v>
      </c>
      <c r="B14" s="36"/>
      <c r="C14" s="36">
        <v>7000</v>
      </c>
      <c r="D14" s="36">
        <v>7000</v>
      </c>
      <c r="E14" s="36">
        <v>7000</v>
      </c>
      <c r="F14" s="42">
        <f t="shared" si="0"/>
        <v>21000</v>
      </c>
    </row>
    <row r="15" spans="1:6" ht="12.75">
      <c r="A15" s="33" t="s">
        <v>142</v>
      </c>
      <c r="B15" s="36"/>
      <c r="C15" s="36">
        <v>7000</v>
      </c>
      <c r="D15" s="36">
        <v>7000</v>
      </c>
      <c r="E15" s="36">
        <v>7000</v>
      </c>
      <c r="F15" s="42">
        <f t="shared" si="0"/>
        <v>21000</v>
      </c>
    </row>
    <row r="16" spans="1:7" ht="12.75">
      <c r="A16" s="64" t="s">
        <v>141</v>
      </c>
      <c r="B16" s="36">
        <f>SUM(B13:B15)</f>
        <v>9000</v>
      </c>
      <c r="C16" s="36">
        <f>SUM(C13:C15)</f>
        <v>23000</v>
      </c>
      <c r="D16" s="36">
        <f>SUM(D13:D15)</f>
        <v>23000</v>
      </c>
      <c r="E16" s="36">
        <f>SUM(E13:E15)</f>
        <v>23000</v>
      </c>
      <c r="F16" s="65">
        <f t="shared" si="0"/>
        <v>78000</v>
      </c>
      <c r="G16" s="33">
        <f>COUNT(F13:F15)</f>
        <v>3</v>
      </c>
    </row>
    <row r="17" spans="2:6" ht="12.75">
      <c r="B17" s="36"/>
      <c r="C17" s="36"/>
      <c r="D17" s="36"/>
      <c r="E17" s="36"/>
      <c r="F17" s="42">
        <f t="shared" si="0"/>
        <v>0</v>
      </c>
    </row>
    <row r="18" spans="1:6" ht="12.75">
      <c r="A18" s="35" t="s">
        <v>74</v>
      </c>
      <c r="B18" s="37"/>
      <c r="C18" s="37"/>
      <c r="D18" s="37"/>
      <c r="E18" s="37"/>
      <c r="F18" s="42">
        <f t="shared" si="0"/>
        <v>0</v>
      </c>
    </row>
    <row r="19" spans="1:6" ht="12.75">
      <c r="A19" s="33" t="s">
        <v>108</v>
      </c>
      <c r="B19" s="36">
        <v>20000</v>
      </c>
      <c r="C19" s="36">
        <v>20000</v>
      </c>
      <c r="D19" s="36">
        <v>20000</v>
      </c>
      <c r="E19" s="36">
        <v>20000</v>
      </c>
      <c r="F19" s="42">
        <f t="shared" si="0"/>
        <v>80000</v>
      </c>
    </row>
    <row r="20" spans="1:6" ht="12.75">
      <c r="A20" s="33" t="s">
        <v>107</v>
      </c>
      <c r="B20" s="36">
        <v>4500</v>
      </c>
      <c r="C20" s="36">
        <v>4500</v>
      </c>
      <c r="D20" s="36">
        <v>4500</v>
      </c>
      <c r="E20" s="36">
        <v>4500</v>
      </c>
      <c r="F20" s="42">
        <f t="shared" si="0"/>
        <v>18000</v>
      </c>
    </row>
    <row r="21" spans="1:6" ht="12.75">
      <c r="A21" s="33" t="s">
        <v>91</v>
      </c>
      <c r="B21" s="36">
        <v>10000</v>
      </c>
      <c r="C21" s="36">
        <v>10000</v>
      </c>
      <c r="D21" s="36">
        <v>10000</v>
      </c>
      <c r="E21" s="36">
        <v>10000</v>
      </c>
      <c r="F21" s="42">
        <f t="shared" si="0"/>
        <v>40000</v>
      </c>
    </row>
    <row r="22" spans="1:6" ht="12.75">
      <c r="A22" s="33" t="s">
        <v>109</v>
      </c>
      <c r="B22" s="36">
        <v>15000</v>
      </c>
      <c r="C22" s="36">
        <v>15000</v>
      </c>
      <c r="D22" s="36">
        <v>15000</v>
      </c>
      <c r="E22" s="36">
        <v>15000</v>
      </c>
      <c r="F22" s="42">
        <f t="shared" si="0"/>
        <v>60000</v>
      </c>
    </row>
    <row r="23" spans="1:6" ht="12.75">
      <c r="A23" s="33" t="s">
        <v>91</v>
      </c>
      <c r="B23" s="36"/>
      <c r="C23" s="36">
        <v>10000</v>
      </c>
      <c r="D23" s="36">
        <v>10000</v>
      </c>
      <c r="E23" s="36">
        <v>10000</v>
      </c>
      <c r="F23" s="42">
        <f t="shared" si="0"/>
        <v>30000</v>
      </c>
    </row>
    <row r="24" spans="1:6" ht="12.75">
      <c r="A24" s="33" t="s">
        <v>109</v>
      </c>
      <c r="B24" s="36"/>
      <c r="C24" s="36">
        <v>15000</v>
      </c>
      <c r="D24" s="36">
        <v>15000</v>
      </c>
      <c r="E24" s="36">
        <v>15000</v>
      </c>
      <c r="F24" s="42">
        <f t="shared" si="0"/>
        <v>45000</v>
      </c>
    </row>
    <row r="25" spans="1:6" ht="12.75">
      <c r="A25" s="33" t="s">
        <v>91</v>
      </c>
      <c r="B25" s="36"/>
      <c r="C25" s="36"/>
      <c r="D25" s="36">
        <v>10000</v>
      </c>
      <c r="E25" s="36">
        <v>10000</v>
      </c>
      <c r="F25" s="42">
        <f t="shared" si="0"/>
        <v>20000</v>
      </c>
    </row>
    <row r="26" spans="1:6" ht="12.75">
      <c r="A26" s="33" t="s">
        <v>109</v>
      </c>
      <c r="B26" s="36"/>
      <c r="C26" s="36"/>
      <c r="D26" s="36">
        <v>15000</v>
      </c>
      <c r="E26" s="36">
        <v>15000</v>
      </c>
      <c r="F26" s="42">
        <f t="shared" si="0"/>
        <v>30000</v>
      </c>
    </row>
    <row r="27" spans="1:6" ht="12.75">
      <c r="A27" s="33" t="s">
        <v>91</v>
      </c>
      <c r="B27" s="36"/>
      <c r="C27" s="36"/>
      <c r="D27" s="36">
        <v>10000</v>
      </c>
      <c r="E27" s="36">
        <v>10000</v>
      </c>
      <c r="F27" s="42">
        <f t="shared" si="0"/>
        <v>20000</v>
      </c>
    </row>
    <row r="28" spans="1:7" ht="12.75">
      <c r="A28" s="64" t="s">
        <v>74</v>
      </c>
      <c r="B28" s="36">
        <f>SUM(B19:B27)</f>
        <v>49500</v>
      </c>
      <c r="C28" s="36">
        <f>SUM(C19:C27)</f>
        <v>74500</v>
      </c>
      <c r="D28" s="36">
        <f>SUM(D19:D27)</f>
        <v>109500</v>
      </c>
      <c r="E28" s="36">
        <f>SUM(E19:E27)</f>
        <v>109500</v>
      </c>
      <c r="F28" s="65">
        <f t="shared" si="0"/>
        <v>343000</v>
      </c>
      <c r="G28" s="33">
        <f>COUNT(F19:F27)</f>
        <v>9</v>
      </c>
    </row>
    <row r="29" spans="2:6" ht="12.75">
      <c r="B29" s="36"/>
      <c r="C29" s="36"/>
      <c r="D29" s="36"/>
      <c r="E29" s="36"/>
      <c r="F29" s="42">
        <f t="shared" si="0"/>
        <v>0</v>
      </c>
    </row>
    <row r="30" spans="1:6" ht="12.75">
      <c r="A30" s="35" t="s">
        <v>112</v>
      </c>
      <c r="B30" s="37"/>
      <c r="C30" s="37"/>
      <c r="D30" s="37"/>
      <c r="E30" s="37"/>
      <c r="F30" s="42">
        <f t="shared" si="0"/>
        <v>0</v>
      </c>
    </row>
    <row r="31" spans="1:6" ht="12.75">
      <c r="A31" s="33" t="s">
        <v>101</v>
      </c>
      <c r="B31" s="36">
        <v>12000</v>
      </c>
      <c r="C31" s="36">
        <v>12000</v>
      </c>
      <c r="D31" s="36">
        <v>12000</v>
      </c>
      <c r="E31" s="36">
        <v>12000</v>
      </c>
      <c r="F31" s="42">
        <f t="shared" si="0"/>
        <v>48000</v>
      </c>
    </row>
    <row r="32" spans="1:6" ht="12.75">
      <c r="A32" s="33" t="s">
        <v>111</v>
      </c>
      <c r="B32" s="36">
        <v>8500</v>
      </c>
      <c r="C32" s="36">
        <v>8500</v>
      </c>
      <c r="D32" s="36">
        <v>8500</v>
      </c>
      <c r="E32" s="36">
        <v>8500</v>
      </c>
      <c r="F32" s="42">
        <f t="shared" si="0"/>
        <v>34000</v>
      </c>
    </row>
    <row r="33" spans="1:6" ht="12.75">
      <c r="A33" s="33" t="s">
        <v>111</v>
      </c>
      <c r="B33" s="36"/>
      <c r="C33" s="36">
        <v>8500</v>
      </c>
      <c r="D33" s="36">
        <v>8500</v>
      </c>
      <c r="E33" s="36">
        <v>8500</v>
      </c>
      <c r="F33" s="42">
        <f t="shared" si="0"/>
        <v>25500</v>
      </c>
    </row>
    <row r="34" spans="1:6" ht="12.75">
      <c r="A34" s="33" t="s">
        <v>89</v>
      </c>
      <c r="B34" s="36">
        <v>6000</v>
      </c>
      <c r="C34" s="36">
        <v>6000</v>
      </c>
      <c r="D34" s="36">
        <v>6000</v>
      </c>
      <c r="E34" s="36">
        <v>6000</v>
      </c>
      <c r="F34" s="42">
        <f t="shared" si="0"/>
        <v>24000</v>
      </c>
    </row>
    <row r="35" spans="1:6" ht="12.75">
      <c r="A35" s="33" t="s">
        <v>89</v>
      </c>
      <c r="B35" s="36"/>
      <c r="C35" s="36">
        <v>6000</v>
      </c>
      <c r="D35" s="36">
        <v>6000</v>
      </c>
      <c r="E35" s="36">
        <v>6000</v>
      </c>
      <c r="F35" s="42">
        <f t="shared" si="0"/>
        <v>18000</v>
      </c>
    </row>
    <row r="36" spans="1:6" ht="12.75">
      <c r="A36" s="33" t="s">
        <v>89</v>
      </c>
      <c r="B36" s="36"/>
      <c r="C36" s="36"/>
      <c r="D36" s="36">
        <v>6000</v>
      </c>
      <c r="E36" s="36">
        <v>6000</v>
      </c>
      <c r="F36" s="42">
        <f t="shared" si="0"/>
        <v>12000</v>
      </c>
    </row>
    <row r="37" spans="1:7" ht="12.75">
      <c r="A37" s="64" t="s">
        <v>112</v>
      </c>
      <c r="B37" s="36">
        <f>SUM(B31:B36)</f>
        <v>26500</v>
      </c>
      <c r="C37" s="36">
        <f>SUM(C31:C36)</f>
        <v>41000</v>
      </c>
      <c r="D37" s="36">
        <f>SUM(D31:D36)</f>
        <v>47000</v>
      </c>
      <c r="E37" s="36">
        <f>SUM(E31:E36)</f>
        <v>47000</v>
      </c>
      <c r="F37" s="65">
        <f t="shared" si="0"/>
        <v>161500</v>
      </c>
      <c r="G37" s="33">
        <f>COUNT(F31:F36)</f>
        <v>6</v>
      </c>
    </row>
    <row r="38" spans="2:6" ht="12.75">
      <c r="B38" s="36"/>
      <c r="C38" s="36"/>
      <c r="D38" s="36"/>
      <c r="E38" s="36"/>
      <c r="F38" s="42">
        <f t="shared" si="0"/>
        <v>0</v>
      </c>
    </row>
    <row r="39" spans="1:6" ht="12.75">
      <c r="A39" s="35" t="s">
        <v>119</v>
      </c>
      <c r="B39" s="37"/>
      <c r="C39" s="37"/>
      <c r="D39" s="37"/>
      <c r="E39" s="37"/>
      <c r="F39" s="42">
        <f t="shared" si="0"/>
        <v>0</v>
      </c>
    </row>
    <row r="40" spans="1:6" ht="12.75">
      <c r="A40" s="33" t="s">
        <v>121</v>
      </c>
      <c r="B40" s="36">
        <v>6000</v>
      </c>
      <c r="C40" s="36">
        <v>6000</v>
      </c>
      <c r="D40" s="36">
        <v>6000</v>
      </c>
      <c r="E40" s="36">
        <v>6000</v>
      </c>
      <c r="F40" s="42">
        <f t="shared" si="0"/>
        <v>24000</v>
      </c>
    </row>
    <row r="41" spans="1:6" ht="12.75">
      <c r="A41" s="33" t="s">
        <v>121</v>
      </c>
      <c r="B41" s="36"/>
      <c r="C41" s="36">
        <v>6000</v>
      </c>
      <c r="D41" s="36">
        <v>6000</v>
      </c>
      <c r="E41" s="36">
        <v>6000</v>
      </c>
      <c r="F41" s="42">
        <f t="shared" si="0"/>
        <v>18000</v>
      </c>
    </row>
    <row r="42" spans="1:6" ht="12.75">
      <c r="A42" s="33" t="s">
        <v>121</v>
      </c>
      <c r="B42" s="36"/>
      <c r="C42" s="36"/>
      <c r="D42" s="36">
        <v>6000</v>
      </c>
      <c r="E42" s="36">
        <v>6000</v>
      </c>
      <c r="F42" s="42">
        <f t="shared" si="0"/>
        <v>12000</v>
      </c>
    </row>
    <row r="43" spans="1:6" ht="12.75">
      <c r="A43" s="33" t="s">
        <v>121</v>
      </c>
      <c r="B43" s="36"/>
      <c r="C43" s="36"/>
      <c r="D43" s="36">
        <v>6000</v>
      </c>
      <c r="E43" s="36">
        <v>6000</v>
      </c>
      <c r="F43" s="42">
        <f t="shared" si="0"/>
        <v>12000</v>
      </c>
    </row>
    <row r="44" spans="1:7" ht="12.75">
      <c r="A44" s="64" t="s">
        <v>119</v>
      </c>
      <c r="B44" s="36">
        <f>SUM(B40:B43)</f>
        <v>6000</v>
      </c>
      <c r="C44" s="36">
        <f>SUM(C40:C43)</f>
        <v>12000</v>
      </c>
      <c r="D44" s="36">
        <f>SUM(D40:D43)</f>
        <v>24000</v>
      </c>
      <c r="E44" s="36">
        <f>SUM(E40:E43)</f>
        <v>24000</v>
      </c>
      <c r="F44" s="65">
        <f t="shared" si="0"/>
        <v>66000</v>
      </c>
      <c r="G44" s="33">
        <f>COUNT(F40:F43)</f>
        <v>4</v>
      </c>
    </row>
    <row r="45" spans="2:6" ht="12.75">
      <c r="B45" s="36"/>
      <c r="C45" s="36"/>
      <c r="D45" s="36"/>
      <c r="E45" s="36"/>
      <c r="F45" s="42">
        <f t="shared" si="0"/>
        <v>0</v>
      </c>
    </row>
    <row r="46" spans="1:6" ht="12.75">
      <c r="A46" s="35" t="s">
        <v>88</v>
      </c>
      <c r="B46" s="36"/>
      <c r="C46" s="36"/>
      <c r="D46" s="36"/>
      <c r="E46" s="36"/>
      <c r="F46" s="42">
        <f t="shared" si="0"/>
        <v>0</v>
      </c>
    </row>
    <row r="47" spans="1:6" ht="12.75">
      <c r="A47" s="33" t="s">
        <v>149</v>
      </c>
      <c r="B47" s="36">
        <v>15000</v>
      </c>
      <c r="C47" s="36">
        <v>15000</v>
      </c>
      <c r="D47" s="36">
        <v>15000</v>
      </c>
      <c r="E47" s="36">
        <v>15000</v>
      </c>
      <c r="F47" s="42">
        <f t="shared" si="0"/>
        <v>60000</v>
      </c>
    </row>
    <row r="48" spans="1:6" ht="12.75">
      <c r="A48" s="33" t="s">
        <v>149</v>
      </c>
      <c r="B48" s="36"/>
      <c r="C48" s="36">
        <v>15000</v>
      </c>
      <c r="D48" s="36">
        <v>15000</v>
      </c>
      <c r="E48" s="36">
        <v>15000</v>
      </c>
      <c r="F48" s="42">
        <f t="shared" si="0"/>
        <v>45000</v>
      </c>
    </row>
    <row r="49" spans="1:6" ht="12.75">
      <c r="A49" s="33" t="s">
        <v>101</v>
      </c>
      <c r="B49" s="36">
        <v>12000</v>
      </c>
      <c r="C49" s="36">
        <v>12000</v>
      </c>
      <c r="D49" s="36">
        <v>12000</v>
      </c>
      <c r="E49" s="36">
        <v>12000</v>
      </c>
      <c r="F49" s="42">
        <f t="shared" si="0"/>
        <v>48000</v>
      </c>
    </row>
    <row r="50" spans="1:6" ht="12.75">
      <c r="A50" s="33" t="s">
        <v>99</v>
      </c>
      <c r="B50" s="36">
        <v>8500</v>
      </c>
      <c r="C50" s="36">
        <v>8500</v>
      </c>
      <c r="D50" s="36">
        <v>8500</v>
      </c>
      <c r="E50" s="36">
        <v>8500</v>
      </c>
      <c r="F50" s="42">
        <f t="shared" si="0"/>
        <v>34000</v>
      </c>
    </row>
    <row r="51" spans="1:6" ht="12.75">
      <c r="A51" s="33" t="s">
        <v>99</v>
      </c>
      <c r="B51" s="36">
        <v>8500</v>
      </c>
      <c r="C51" s="36">
        <v>8500</v>
      </c>
      <c r="D51" s="36">
        <v>8500</v>
      </c>
      <c r="E51" s="36">
        <v>8500</v>
      </c>
      <c r="F51" s="42">
        <f t="shared" si="0"/>
        <v>34000</v>
      </c>
    </row>
    <row r="52" spans="1:6" ht="12.75">
      <c r="A52" s="33" t="s">
        <v>99</v>
      </c>
      <c r="B52" s="36">
        <v>8500</v>
      </c>
      <c r="C52" s="36">
        <v>8500</v>
      </c>
      <c r="D52" s="36">
        <v>8500</v>
      </c>
      <c r="E52" s="36">
        <v>8500</v>
      </c>
      <c r="F52" s="42">
        <f t="shared" si="0"/>
        <v>34000</v>
      </c>
    </row>
    <row r="53" spans="1:6" ht="12.75">
      <c r="A53" s="33" t="s">
        <v>99</v>
      </c>
      <c r="B53" s="36"/>
      <c r="C53" s="36">
        <v>8500</v>
      </c>
      <c r="D53" s="36">
        <v>8500</v>
      </c>
      <c r="E53" s="36">
        <v>8500</v>
      </c>
      <c r="F53" s="42">
        <f t="shared" si="0"/>
        <v>25500</v>
      </c>
    </row>
    <row r="54" spans="1:6" ht="12.75">
      <c r="A54" s="33" t="s">
        <v>99</v>
      </c>
      <c r="B54" s="36"/>
      <c r="C54" s="36">
        <v>8500</v>
      </c>
      <c r="D54" s="36">
        <v>8500</v>
      </c>
      <c r="E54" s="36">
        <v>8500</v>
      </c>
      <c r="F54" s="42">
        <f t="shared" si="0"/>
        <v>25500</v>
      </c>
    </row>
    <row r="55" spans="1:6" ht="12.75">
      <c r="A55" s="33" t="s">
        <v>99</v>
      </c>
      <c r="B55" s="36"/>
      <c r="C55" s="36">
        <v>8500</v>
      </c>
      <c r="D55" s="36">
        <v>8500</v>
      </c>
      <c r="E55" s="36">
        <v>8500</v>
      </c>
      <c r="F55" s="42">
        <f t="shared" si="0"/>
        <v>25500</v>
      </c>
    </row>
    <row r="56" spans="1:6" ht="12.75">
      <c r="A56" s="33" t="s">
        <v>99</v>
      </c>
      <c r="B56" s="36"/>
      <c r="C56" s="36">
        <v>8500</v>
      </c>
      <c r="D56" s="36">
        <v>8500</v>
      </c>
      <c r="E56" s="36">
        <v>8500</v>
      </c>
      <c r="F56" s="42">
        <f t="shared" si="0"/>
        <v>25500</v>
      </c>
    </row>
    <row r="57" spans="1:6" ht="12.75">
      <c r="A57" s="33" t="s">
        <v>99</v>
      </c>
      <c r="B57" s="36"/>
      <c r="C57" s="36"/>
      <c r="D57" s="36">
        <v>8500</v>
      </c>
      <c r="E57" s="36">
        <v>8500</v>
      </c>
      <c r="F57" s="42">
        <f t="shared" si="0"/>
        <v>17000</v>
      </c>
    </row>
    <row r="58" spans="1:6" ht="12.75">
      <c r="A58" s="33" t="s">
        <v>99</v>
      </c>
      <c r="B58" s="36"/>
      <c r="C58" s="36"/>
      <c r="D58" s="36">
        <v>8500</v>
      </c>
      <c r="E58" s="36">
        <v>8500</v>
      </c>
      <c r="F58" s="42">
        <f t="shared" si="0"/>
        <v>17000</v>
      </c>
    </row>
    <row r="59" spans="1:6" ht="12.75">
      <c r="A59" s="33" t="s">
        <v>99</v>
      </c>
      <c r="B59" s="36"/>
      <c r="C59" s="36"/>
      <c r="D59" s="36">
        <v>8500</v>
      </c>
      <c r="E59" s="36">
        <v>8500</v>
      </c>
      <c r="F59" s="42">
        <f t="shared" si="0"/>
        <v>17000</v>
      </c>
    </row>
    <row r="60" spans="1:6" ht="12.75">
      <c r="A60" s="33" t="s">
        <v>99</v>
      </c>
      <c r="B60" s="36"/>
      <c r="C60" s="36"/>
      <c r="D60" s="36"/>
      <c r="E60" s="36">
        <v>8500</v>
      </c>
      <c r="F60" s="42">
        <f t="shared" si="0"/>
        <v>8500</v>
      </c>
    </row>
    <row r="61" spans="1:6" ht="12.75">
      <c r="A61" s="33" t="s">
        <v>99</v>
      </c>
      <c r="B61" s="36"/>
      <c r="C61" s="36"/>
      <c r="D61" s="36"/>
      <c r="E61" s="36">
        <v>8500</v>
      </c>
      <c r="F61" s="42">
        <f t="shared" si="0"/>
        <v>8500</v>
      </c>
    </row>
    <row r="62" spans="1:6" ht="12.75">
      <c r="A62" s="33" t="s">
        <v>99</v>
      </c>
      <c r="B62" s="36"/>
      <c r="C62" s="36"/>
      <c r="D62" s="36"/>
      <c r="E62" s="36">
        <v>8500</v>
      </c>
      <c r="F62" s="42">
        <f t="shared" si="0"/>
        <v>8500</v>
      </c>
    </row>
    <row r="63" spans="1:7" ht="12.75">
      <c r="A63" s="64" t="s">
        <v>88</v>
      </c>
      <c r="B63" s="36">
        <f>SUM(B47:B62)</f>
        <v>52500</v>
      </c>
      <c r="C63" s="36">
        <f>SUM(C47:C62)</f>
        <v>101500</v>
      </c>
      <c r="D63" s="36">
        <f>SUM(D47:D62)</f>
        <v>127000</v>
      </c>
      <c r="E63" s="36">
        <f>SUM(E47:E62)</f>
        <v>152500</v>
      </c>
      <c r="F63" s="65">
        <f t="shared" si="0"/>
        <v>433500</v>
      </c>
      <c r="G63" s="33">
        <f>COUNT(F47:F62)</f>
        <v>16</v>
      </c>
    </row>
    <row r="64" spans="2:6" ht="12.75">
      <c r="B64" s="36"/>
      <c r="C64" s="36"/>
      <c r="D64" s="36"/>
      <c r="E64" s="36"/>
      <c r="F64" s="42">
        <f t="shared" si="0"/>
        <v>0</v>
      </c>
    </row>
    <row r="65" spans="1:6" ht="12.75">
      <c r="A65" s="35" t="s">
        <v>115</v>
      </c>
      <c r="B65" s="36"/>
      <c r="C65" s="36"/>
      <c r="D65" s="36"/>
      <c r="E65" s="36"/>
      <c r="F65" s="42">
        <f t="shared" si="0"/>
        <v>0</v>
      </c>
    </row>
    <row r="66" spans="1:6" ht="12.75">
      <c r="A66" s="33" t="s">
        <v>101</v>
      </c>
      <c r="B66" s="36">
        <v>12000</v>
      </c>
      <c r="C66" s="36">
        <v>12000</v>
      </c>
      <c r="D66" s="36">
        <v>12000</v>
      </c>
      <c r="E66" s="36">
        <v>12000</v>
      </c>
      <c r="F66" s="42">
        <f t="shared" si="0"/>
        <v>48000</v>
      </c>
    </row>
    <row r="67" spans="1:6" ht="12.75">
      <c r="A67" s="33" t="s">
        <v>116</v>
      </c>
      <c r="B67" s="36">
        <v>7000</v>
      </c>
      <c r="C67" s="36">
        <v>7000</v>
      </c>
      <c r="D67" s="36">
        <v>7000</v>
      </c>
      <c r="E67" s="36">
        <v>7000</v>
      </c>
      <c r="F67" s="42">
        <f t="shared" si="0"/>
        <v>28000</v>
      </c>
    </row>
    <row r="68" spans="1:6" ht="12.75">
      <c r="A68" s="33" t="s">
        <v>116</v>
      </c>
      <c r="B68" s="36"/>
      <c r="C68" s="36">
        <v>7000</v>
      </c>
      <c r="D68" s="36">
        <v>7000</v>
      </c>
      <c r="E68" s="36">
        <v>7000</v>
      </c>
      <c r="F68" s="42">
        <f t="shared" si="0"/>
        <v>21000</v>
      </c>
    </row>
    <row r="69" spans="1:6" ht="12.75">
      <c r="A69" s="33" t="s">
        <v>116</v>
      </c>
      <c r="B69" s="36"/>
      <c r="C69" s="36"/>
      <c r="D69" s="36">
        <v>7000</v>
      </c>
      <c r="E69" s="36">
        <v>7000</v>
      </c>
      <c r="F69" s="42">
        <f t="shared" si="0"/>
        <v>14000</v>
      </c>
    </row>
    <row r="70" spans="1:6" ht="12.75">
      <c r="A70" s="33" t="s">
        <v>116</v>
      </c>
      <c r="B70" s="36"/>
      <c r="C70" s="36"/>
      <c r="D70" s="36">
        <v>7000</v>
      </c>
      <c r="E70" s="36">
        <v>7000</v>
      </c>
      <c r="F70" s="42">
        <f t="shared" si="0"/>
        <v>14000</v>
      </c>
    </row>
    <row r="71" spans="1:6" ht="12.75">
      <c r="A71" s="33" t="s">
        <v>116</v>
      </c>
      <c r="B71" s="36"/>
      <c r="C71" s="36"/>
      <c r="D71" s="36"/>
      <c r="E71" s="36">
        <v>7000</v>
      </c>
      <c r="F71" s="42">
        <f aca="true" t="shared" si="1" ref="F71:F113">SUM(B71:E71)</f>
        <v>7000</v>
      </c>
    </row>
    <row r="72" spans="1:6" ht="12.75">
      <c r="A72" s="33" t="s">
        <v>116</v>
      </c>
      <c r="B72" s="36"/>
      <c r="C72" s="36"/>
      <c r="D72" s="36"/>
      <c r="E72" s="36">
        <v>7000</v>
      </c>
      <c r="F72" s="42">
        <f t="shared" si="1"/>
        <v>7000</v>
      </c>
    </row>
    <row r="73" spans="1:7" ht="12.75">
      <c r="A73" s="64" t="s">
        <v>115</v>
      </c>
      <c r="B73" s="36">
        <f>SUM(B66:B72)</f>
        <v>19000</v>
      </c>
      <c r="C73" s="36">
        <f>SUM(C66:C72)</f>
        <v>26000</v>
      </c>
      <c r="D73" s="36">
        <f>SUM(D66:D72)</f>
        <v>40000</v>
      </c>
      <c r="E73" s="36">
        <f>SUM(E66:E72)</f>
        <v>54000</v>
      </c>
      <c r="F73" s="65">
        <f t="shared" si="1"/>
        <v>139000</v>
      </c>
      <c r="G73" s="33">
        <f>COUNT(F66:F72)</f>
        <v>7</v>
      </c>
    </row>
    <row r="74" spans="2:6" ht="12.75">
      <c r="B74" s="36"/>
      <c r="C74" s="36"/>
      <c r="D74" s="36"/>
      <c r="E74" s="36"/>
      <c r="F74" s="42">
        <f t="shared" si="1"/>
        <v>0</v>
      </c>
    </row>
    <row r="75" spans="1:6" ht="12.75">
      <c r="A75" s="35" t="s">
        <v>114</v>
      </c>
      <c r="B75" s="36"/>
      <c r="C75" s="36"/>
      <c r="D75" s="36"/>
      <c r="E75" s="36"/>
      <c r="F75" s="42">
        <f t="shared" si="1"/>
        <v>0</v>
      </c>
    </row>
    <row r="76" spans="1:6" ht="12.75">
      <c r="A76" s="33" t="s">
        <v>152</v>
      </c>
      <c r="B76" s="36">
        <v>15000</v>
      </c>
      <c r="C76" s="36">
        <v>15000</v>
      </c>
      <c r="D76" s="36">
        <v>15000</v>
      </c>
      <c r="E76" s="36">
        <v>15000</v>
      </c>
      <c r="F76" s="42">
        <f t="shared" si="1"/>
        <v>60000</v>
      </c>
    </row>
    <row r="77" spans="1:6" ht="12.75">
      <c r="A77" s="33" t="s">
        <v>103</v>
      </c>
      <c r="B77" s="36">
        <v>7000</v>
      </c>
      <c r="C77" s="36">
        <v>7000</v>
      </c>
      <c r="D77" s="36">
        <v>7000</v>
      </c>
      <c r="E77" s="36">
        <v>7000</v>
      </c>
      <c r="F77" s="42">
        <f t="shared" si="1"/>
        <v>28000</v>
      </c>
    </row>
    <row r="78" spans="1:6" ht="12.75">
      <c r="A78" s="33" t="s">
        <v>103</v>
      </c>
      <c r="B78" s="36">
        <v>7000</v>
      </c>
      <c r="C78" s="36">
        <v>7000</v>
      </c>
      <c r="D78" s="36">
        <v>7000</v>
      </c>
      <c r="E78" s="36">
        <v>7000</v>
      </c>
      <c r="F78" s="42">
        <f t="shared" si="1"/>
        <v>28000</v>
      </c>
    </row>
    <row r="79" spans="1:6" ht="12.75">
      <c r="A79" s="33" t="s">
        <v>103</v>
      </c>
      <c r="B79" s="36"/>
      <c r="C79" s="36">
        <v>7000</v>
      </c>
      <c r="D79" s="36">
        <v>7000</v>
      </c>
      <c r="E79" s="36">
        <v>7000</v>
      </c>
      <c r="F79" s="42">
        <f t="shared" si="1"/>
        <v>21000</v>
      </c>
    </row>
    <row r="80" spans="1:6" ht="12.75">
      <c r="A80" s="33" t="s">
        <v>103</v>
      </c>
      <c r="B80" s="36"/>
      <c r="C80" s="36"/>
      <c r="D80" s="36">
        <v>7000</v>
      </c>
      <c r="E80" s="36">
        <v>7000</v>
      </c>
      <c r="F80" s="42">
        <f t="shared" si="1"/>
        <v>14000</v>
      </c>
    </row>
    <row r="81" spans="1:6" ht="12.75">
      <c r="A81" s="33" t="s">
        <v>103</v>
      </c>
      <c r="B81" s="36"/>
      <c r="C81" s="36"/>
      <c r="D81" s="36">
        <v>7000</v>
      </c>
      <c r="E81" s="36">
        <v>7000</v>
      </c>
      <c r="F81" s="42">
        <f t="shared" si="1"/>
        <v>14000</v>
      </c>
    </row>
    <row r="82" spans="1:6" ht="12.75">
      <c r="A82" s="33" t="s">
        <v>103</v>
      </c>
      <c r="B82" s="36"/>
      <c r="C82" s="36"/>
      <c r="D82" s="36">
        <v>7000</v>
      </c>
      <c r="E82" s="36">
        <v>7000</v>
      </c>
      <c r="F82" s="42">
        <f t="shared" si="1"/>
        <v>14000</v>
      </c>
    </row>
    <row r="83" spans="1:6" ht="12.75">
      <c r="A83" s="33" t="s">
        <v>103</v>
      </c>
      <c r="B83" s="36"/>
      <c r="C83" s="36"/>
      <c r="D83" s="36"/>
      <c r="E83" s="36">
        <v>7000</v>
      </c>
      <c r="F83" s="42">
        <f t="shared" si="1"/>
        <v>7000</v>
      </c>
    </row>
    <row r="84" spans="1:7" ht="12.75">
      <c r="A84" s="64" t="s">
        <v>114</v>
      </c>
      <c r="B84" s="36">
        <f>SUM(B76:B83)</f>
        <v>29000</v>
      </c>
      <c r="C84" s="36">
        <f>SUM(C76:C83)</f>
        <v>36000</v>
      </c>
      <c r="D84" s="36">
        <f>SUM(D76:D83)</f>
        <v>57000</v>
      </c>
      <c r="E84" s="36">
        <f>SUM(E76:E83)</f>
        <v>64000</v>
      </c>
      <c r="F84" s="65">
        <f t="shared" si="1"/>
        <v>186000</v>
      </c>
      <c r="G84" s="33">
        <f>COUNT(F76:F83)</f>
        <v>8</v>
      </c>
    </row>
    <row r="85" spans="2:6" ht="12.75">
      <c r="B85" s="36"/>
      <c r="C85" s="36"/>
      <c r="D85" s="36"/>
      <c r="E85" s="36"/>
      <c r="F85" s="42">
        <f t="shared" si="1"/>
        <v>0</v>
      </c>
    </row>
    <row r="86" spans="1:6" ht="12.75">
      <c r="A86" s="33" t="s">
        <v>154</v>
      </c>
      <c r="B86" s="42">
        <f>B10+B16+B28+B37+B44+B63+B73+B84</f>
        <v>203500</v>
      </c>
      <c r="C86" s="42">
        <f>C10+C16+C28+C37+C44+C63+C73+C84</f>
        <v>337000</v>
      </c>
      <c r="D86" s="42">
        <f>D10+D16+D28+D37+D44+D63+D73+D84</f>
        <v>450500</v>
      </c>
      <c r="E86" s="42">
        <f>E10+E16+E28+E37+E44+E63+E73+E84</f>
        <v>497000</v>
      </c>
      <c r="F86" s="65">
        <f t="shared" si="1"/>
        <v>1488000</v>
      </c>
    </row>
    <row r="87" spans="1:6" ht="12.75">
      <c r="A87" s="33" t="s">
        <v>158</v>
      </c>
      <c r="B87" s="66">
        <f>0.25*B86</f>
        <v>50875</v>
      </c>
      <c r="C87" s="66">
        <f>0.25*C86</f>
        <v>84250</v>
      </c>
      <c r="D87" s="66">
        <f>0.25*D86</f>
        <v>112625</v>
      </c>
      <c r="E87" s="66">
        <f>0.25*E86</f>
        <v>124250</v>
      </c>
      <c r="F87" s="65">
        <f t="shared" si="1"/>
        <v>372000</v>
      </c>
    </row>
    <row r="88" spans="1:7" ht="12.75">
      <c r="A88" s="33" t="s">
        <v>155</v>
      </c>
      <c r="B88" s="42">
        <f>SUM(B86:B87)</f>
        <v>254375</v>
      </c>
      <c r="C88" s="42">
        <f>SUM(C86:C87)</f>
        <v>421250</v>
      </c>
      <c r="D88" s="42">
        <f>SUM(D86:D87)</f>
        <v>563125</v>
      </c>
      <c r="E88" s="42">
        <f>SUM(E86:E87)</f>
        <v>621250</v>
      </c>
      <c r="F88" s="65">
        <f t="shared" si="1"/>
        <v>1860000</v>
      </c>
      <c r="G88" s="33">
        <f>SUM(G6:G84)</f>
        <v>57</v>
      </c>
    </row>
    <row r="89" spans="2:6" ht="12.75">
      <c r="B89" s="36"/>
      <c r="C89" s="36"/>
      <c r="D89" s="36"/>
      <c r="E89" s="36"/>
      <c r="F89" s="42">
        <f t="shared" si="1"/>
        <v>0</v>
      </c>
    </row>
    <row r="90" spans="2:6" ht="12.75">
      <c r="B90" s="42"/>
      <c r="C90" s="36"/>
      <c r="D90" s="36"/>
      <c r="E90" s="36"/>
      <c r="F90" s="42">
        <f t="shared" si="1"/>
        <v>0</v>
      </c>
    </row>
    <row r="91" ht="12.75">
      <c r="F91" s="42">
        <f t="shared" si="1"/>
        <v>0</v>
      </c>
    </row>
    <row r="92" spans="1:6" ht="12.75">
      <c r="A92" s="35" t="s">
        <v>156</v>
      </c>
      <c r="F92" s="42">
        <f t="shared" si="1"/>
        <v>0</v>
      </c>
    </row>
    <row r="93" spans="1:6" ht="12.75">
      <c r="A93" s="36" t="s">
        <v>203</v>
      </c>
      <c r="B93" s="36">
        <f>0.15*B86</f>
        <v>30525</v>
      </c>
      <c r="C93" s="36">
        <f>0.15*C86</f>
        <v>50550</v>
      </c>
      <c r="D93" s="36">
        <f>0.15*D86</f>
        <v>67575</v>
      </c>
      <c r="E93" s="36">
        <f>0.15*E86</f>
        <v>74550</v>
      </c>
      <c r="F93" s="65">
        <f t="shared" si="1"/>
        <v>223200</v>
      </c>
    </row>
    <row r="94" spans="1:6" ht="12.75">
      <c r="A94" s="36" t="s">
        <v>124</v>
      </c>
      <c r="B94" s="36">
        <v>10000</v>
      </c>
      <c r="C94" s="36">
        <v>10000</v>
      </c>
      <c r="D94" s="36">
        <v>12000</v>
      </c>
      <c r="E94" s="36">
        <v>12000</v>
      </c>
      <c r="F94" s="65">
        <f t="shared" si="1"/>
        <v>44000</v>
      </c>
    </row>
    <row r="95" spans="1:6" ht="12.75">
      <c r="A95" s="36" t="s">
        <v>163</v>
      </c>
      <c r="B95" s="36">
        <v>100000</v>
      </c>
      <c r="C95" s="36">
        <v>110000</v>
      </c>
      <c r="D95" s="36">
        <v>120000</v>
      </c>
      <c r="E95" s="36">
        <v>130000</v>
      </c>
      <c r="F95" s="65">
        <f t="shared" si="1"/>
        <v>460000</v>
      </c>
    </row>
    <row r="96" spans="1:6" ht="12.75">
      <c r="A96" s="36" t="s">
        <v>137</v>
      </c>
      <c r="B96" s="67">
        <v>2000000</v>
      </c>
      <c r="C96" s="67">
        <v>2000000</v>
      </c>
      <c r="D96" s="67">
        <v>2000000</v>
      </c>
      <c r="E96" s="67">
        <v>2000000</v>
      </c>
      <c r="F96" s="65">
        <f t="shared" si="1"/>
        <v>8000000</v>
      </c>
    </row>
    <row r="97" spans="1:6" ht="12.75">
      <c r="A97" s="36" t="s">
        <v>139</v>
      </c>
      <c r="B97" s="67">
        <v>25000</v>
      </c>
      <c r="C97" s="67">
        <v>30000</v>
      </c>
      <c r="D97" s="67">
        <v>30000</v>
      </c>
      <c r="E97" s="67">
        <v>30000</v>
      </c>
      <c r="F97" s="65">
        <f t="shared" si="1"/>
        <v>115000</v>
      </c>
    </row>
    <row r="98" spans="1:6" ht="12.75">
      <c r="A98" s="36" t="s">
        <v>133</v>
      </c>
      <c r="B98" s="36">
        <v>300000</v>
      </c>
      <c r="C98" s="36">
        <v>300000</v>
      </c>
      <c r="D98" s="36">
        <v>300000</v>
      </c>
      <c r="E98" s="36">
        <v>300000</v>
      </c>
      <c r="F98" s="65">
        <f t="shared" si="1"/>
        <v>1200000</v>
      </c>
    </row>
    <row r="99" spans="1:6" ht="12.75">
      <c r="A99" s="36" t="s">
        <v>125</v>
      </c>
      <c r="B99" s="36">
        <v>400000</v>
      </c>
      <c r="C99" s="36">
        <v>400000</v>
      </c>
      <c r="D99" s="36">
        <v>450000</v>
      </c>
      <c r="E99" s="36">
        <v>450000</v>
      </c>
      <c r="F99" s="65">
        <f t="shared" si="1"/>
        <v>1700000</v>
      </c>
    </row>
    <row r="100" spans="1:6" ht="12.75">
      <c r="A100" s="36" t="s">
        <v>126</v>
      </c>
      <c r="B100" s="36">
        <v>65000</v>
      </c>
      <c r="C100" s="36">
        <v>70000</v>
      </c>
      <c r="D100" s="36">
        <v>80000</v>
      </c>
      <c r="E100" s="36">
        <v>85000</v>
      </c>
      <c r="F100" s="65">
        <f t="shared" si="1"/>
        <v>300000</v>
      </c>
    </row>
    <row r="101" spans="1:6" ht="12.75">
      <c r="A101" s="36" t="s">
        <v>138</v>
      </c>
      <c r="B101" s="36">
        <v>25000</v>
      </c>
      <c r="C101" s="36">
        <v>30000</v>
      </c>
      <c r="D101" s="36">
        <v>35000</v>
      </c>
      <c r="E101" s="36">
        <v>40000</v>
      </c>
      <c r="F101" s="65">
        <f t="shared" si="1"/>
        <v>130000</v>
      </c>
    </row>
    <row r="102" spans="1:6" ht="12.75">
      <c r="A102" s="36" t="s">
        <v>189</v>
      </c>
      <c r="B102" s="36">
        <v>0</v>
      </c>
      <c r="C102" s="36">
        <v>0</v>
      </c>
      <c r="D102" s="36">
        <v>0</v>
      </c>
      <c r="E102" s="36">
        <v>0</v>
      </c>
      <c r="F102" s="65">
        <f t="shared" si="1"/>
        <v>0</v>
      </c>
    </row>
    <row r="103" spans="1:6" ht="12.75">
      <c r="A103" s="36" t="s">
        <v>127</v>
      </c>
      <c r="B103" s="36">
        <v>225000</v>
      </c>
      <c r="C103" s="36">
        <v>225000</v>
      </c>
      <c r="D103" s="36">
        <v>225000</v>
      </c>
      <c r="E103" s="36">
        <v>225000</v>
      </c>
      <c r="F103" s="65">
        <f t="shared" si="1"/>
        <v>900000</v>
      </c>
    </row>
    <row r="104" spans="1:6" ht="12.75">
      <c r="A104" s="36" t="s">
        <v>128</v>
      </c>
      <c r="B104" s="36">
        <v>150000</v>
      </c>
      <c r="C104" s="36">
        <v>150000</v>
      </c>
      <c r="D104" s="36">
        <v>150000</v>
      </c>
      <c r="E104" s="36">
        <v>150000</v>
      </c>
      <c r="F104" s="65">
        <f t="shared" si="1"/>
        <v>600000</v>
      </c>
    </row>
    <row r="105" spans="1:6" ht="12.75">
      <c r="A105" s="36" t="s">
        <v>3</v>
      </c>
      <c r="B105" s="36">
        <v>60000</v>
      </c>
      <c r="C105" s="36">
        <v>70000</v>
      </c>
      <c r="D105" s="36">
        <v>80000</v>
      </c>
      <c r="E105" s="36">
        <v>90000</v>
      </c>
      <c r="F105" s="65">
        <f t="shared" si="1"/>
        <v>300000</v>
      </c>
    </row>
    <row r="106" spans="1:6" ht="12.75">
      <c r="A106" s="36" t="s">
        <v>129</v>
      </c>
      <c r="B106" s="36">
        <v>35000</v>
      </c>
      <c r="C106" s="36">
        <v>40000</v>
      </c>
      <c r="D106" s="36">
        <v>45000</v>
      </c>
      <c r="E106" s="36">
        <v>50000</v>
      </c>
      <c r="F106" s="65">
        <f t="shared" si="1"/>
        <v>170000</v>
      </c>
    </row>
    <row r="107" spans="1:6" ht="12.75">
      <c r="A107" s="36" t="s">
        <v>130</v>
      </c>
      <c r="B107" s="36">
        <v>17000</v>
      </c>
      <c r="C107" s="36">
        <v>17000</v>
      </c>
      <c r="D107" s="36">
        <v>17000</v>
      </c>
      <c r="E107" s="36">
        <v>17000</v>
      </c>
      <c r="F107" s="65">
        <f t="shared" si="1"/>
        <v>68000</v>
      </c>
    </row>
    <row r="108" spans="1:6" ht="12.75">
      <c r="A108" s="36" t="s">
        <v>131</v>
      </c>
      <c r="B108" s="36">
        <v>42000</v>
      </c>
      <c r="C108" s="36">
        <v>32000</v>
      </c>
      <c r="D108" s="36">
        <v>28000</v>
      </c>
      <c r="E108" s="36">
        <v>12000</v>
      </c>
      <c r="F108" s="65">
        <f t="shared" si="1"/>
        <v>114000</v>
      </c>
    </row>
    <row r="109" spans="1:6" ht="12.75">
      <c r="A109" s="36" t="s">
        <v>140</v>
      </c>
      <c r="B109" s="67">
        <v>14000</v>
      </c>
      <c r="C109" s="67">
        <v>16000</v>
      </c>
      <c r="D109" s="67">
        <v>17000</v>
      </c>
      <c r="E109" s="67">
        <v>18000</v>
      </c>
      <c r="F109" s="65">
        <f t="shared" si="1"/>
        <v>65000</v>
      </c>
    </row>
    <row r="110" spans="1:6" ht="12.75">
      <c r="A110" s="36" t="s">
        <v>132</v>
      </c>
      <c r="B110" s="36">
        <v>21000</v>
      </c>
      <c r="C110" s="36">
        <v>16000</v>
      </c>
      <c r="D110" s="36">
        <v>14000</v>
      </c>
      <c r="E110" s="36">
        <v>6000</v>
      </c>
      <c r="F110" s="65">
        <f t="shared" si="1"/>
        <v>57000</v>
      </c>
    </row>
    <row r="111" spans="1:6" ht="12.75">
      <c r="A111" s="36" t="s">
        <v>134</v>
      </c>
      <c r="B111" s="36">
        <v>8000</v>
      </c>
      <c r="C111" s="36">
        <v>8000</v>
      </c>
      <c r="D111" s="36">
        <v>8000</v>
      </c>
      <c r="E111" s="36">
        <v>8000</v>
      </c>
      <c r="F111" s="65">
        <f t="shared" si="1"/>
        <v>32000</v>
      </c>
    </row>
    <row r="112" spans="1:6" ht="12.75">
      <c r="A112" s="36" t="s">
        <v>135</v>
      </c>
      <c r="B112" s="36">
        <v>80000</v>
      </c>
      <c r="C112" s="36">
        <v>80000</v>
      </c>
      <c r="D112" s="36">
        <v>80000</v>
      </c>
      <c r="E112" s="36">
        <v>80000</v>
      </c>
      <c r="F112" s="65">
        <f t="shared" si="1"/>
        <v>320000</v>
      </c>
    </row>
    <row r="113" spans="1:6" ht="12.75">
      <c r="A113" s="37" t="s">
        <v>136</v>
      </c>
      <c r="B113" s="67">
        <v>3977000</v>
      </c>
      <c r="C113" s="67">
        <v>4004000</v>
      </c>
      <c r="D113" s="67">
        <v>4091000</v>
      </c>
      <c r="E113" s="67">
        <v>4103000</v>
      </c>
      <c r="F113" s="65">
        <f t="shared" si="1"/>
        <v>16175000</v>
      </c>
    </row>
    <row r="114" spans="1:6" ht="12.75">
      <c r="A114" s="37"/>
      <c r="B114" s="68"/>
      <c r="C114" s="68"/>
      <c r="D114" s="68"/>
      <c r="E114" s="68"/>
      <c r="F114" s="42"/>
    </row>
    <row r="115" spans="1:6" ht="12.75">
      <c r="A115" s="37"/>
      <c r="B115" s="37"/>
      <c r="C115" s="69"/>
      <c r="D115" s="69"/>
      <c r="E115" s="69"/>
      <c r="F115" s="42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&amp;C&amp;F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 Meyer</dc:creator>
  <cp:keywords/>
  <dc:description/>
  <cp:lastModifiedBy>Marc</cp:lastModifiedBy>
  <cp:lastPrinted>2001-04-05T18:52:15Z</cp:lastPrinted>
  <dcterms:created xsi:type="dcterms:W3CDTF">2001-03-26T22:05:52Z</dcterms:created>
  <dcterms:modified xsi:type="dcterms:W3CDTF">2010-12-15T18:08:56Z</dcterms:modified>
  <cp:category/>
  <cp:version/>
  <cp:contentType/>
  <cp:contentStatus/>
</cp:coreProperties>
</file>