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redits" sheetId="1" r:id="rId1"/>
    <sheet name="Comps" sheetId="2" r:id="rId2"/>
  </sheets>
  <definedNames>
    <definedName name="_xlnm.Print_Area" localSheetId="1">'Comps'!$A$2:$L$28</definedName>
  </definedNames>
  <calcPr fullCalcOnLoad="1"/>
</workbook>
</file>

<file path=xl/sharedStrings.xml><?xml version="1.0" encoding="utf-8"?>
<sst xmlns="http://schemas.openxmlformats.org/spreadsheetml/2006/main" count="89" uniqueCount="84">
  <si>
    <t>Revenue estimates $m</t>
  </si>
  <si>
    <t>Enterprise value/revenue</t>
  </si>
  <si>
    <t>Equity market cap $m</t>
  </si>
  <si>
    <t>Cash $m</t>
  </si>
  <si>
    <t>Enterprise value $m</t>
  </si>
  <si>
    <t>Max</t>
  </si>
  <si>
    <t>Min</t>
  </si>
  <si>
    <t>Median</t>
  </si>
  <si>
    <t>Mean</t>
  </si>
  <si>
    <t>Mean (Ex. Max/Min)</t>
  </si>
  <si>
    <t>Dunn &amp; Bradstreet</t>
  </si>
  <si>
    <t>DNB</t>
  </si>
  <si>
    <t xml:space="preserve">InfoUSA </t>
  </si>
  <si>
    <t>IUSA</t>
  </si>
  <si>
    <t>Equifax</t>
  </si>
  <si>
    <t>EFX</t>
  </si>
  <si>
    <t>Salesforce.com</t>
  </si>
  <si>
    <t>CRM</t>
  </si>
  <si>
    <t>CY05</t>
  </si>
  <si>
    <t>IHI</t>
  </si>
  <si>
    <t xml:space="preserve">Thomson </t>
  </si>
  <si>
    <t>TOC</t>
  </si>
  <si>
    <t>CPS</t>
  </si>
  <si>
    <t>ChoicePoint</t>
  </si>
  <si>
    <t>Factset</t>
  </si>
  <si>
    <t>FDS</t>
  </si>
  <si>
    <t>CoStar</t>
  </si>
  <si>
    <t>CSGP</t>
  </si>
  <si>
    <t>Monster</t>
  </si>
  <si>
    <t>MNST</t>
  </si>
  <si>
    <t>McGraw Hill</t>
  </si>
  <si>
    <t>MHP</t>
  </si>
  <si>
    <t>UNEWY</t>
  </si>
  <si>
    <t>United Business Media</t>
  </si>
  <si>
    <t>ProQuest</t>
  </si>
  <si>
    <t>PQE</t>
  </si>
  <si>
    <t xml:space="preserve">Gross </t>
  </si>
  <si>
    <t>Margin</t>
  </si>
  <si>
    <t>SAP</t>
  </si>
  <si>
    <t>CY06</t>
  </si>
  <si>
    <t>Stock price Feb 2</t>
  </si>
  <si>
    <t>SRD</t>
  </si>
  <si>
    <t>Revenues</t>
  </si>
  <si>
    <t>Multiple</t>
  </si>
  <si>
    <t>IBM</t>
  </si>
  <si>
    <t>Seisint</t>
  </si>
  <si>
    <t>Reed Elsevier</t>
  </si>
  <si>
    <t>BitPipe</t>
  </si>
  <si>
    <t>TechTarget</t>
  </si>
  <si>
    <t>6.5x</t>
  </si>
  <si>
    <t>4x</t>
  </si>
  <si>
    <t>Target</t>
  </si>
  <si>
    <t>Acquirer</t>
  </si>
  <si>
    <t>Transaction</t>
  </si>
  <si>
    <t>Value</t>
  </si>
  <si>
    <t xml:space="preserve">Date </t>
  </si>
  <si>
    <t>4.7x</t>
  </si>
  <si>
    <t>Prime Assoc</t>
  </si>
  <si>
    <t>Metavante</t>
  </si>
  <si>
    <t>5.4x</t>
  </si>
  <si>
    <t>Thomson</t>
  </si>
  <si>
    <t>5.1x</t>
  </si>
  <si>
    <t>(million)</t>
  </si>
  <si>
    <t>CCBN</t>
  </si>
  <si>
    <t>3.8x</t>
  </si>
  <si>
    <t>Precedent Acquisitions</t>
  </si>
  <si>
    <t>Pinacor</t>
  </si>
  <si>
    <t>MarketWatch</t>
  </si>
  <si>
    <t>2.5x</t>
  </si>
  <si>
    <t>Comps</t>
  </si>
  <si>
    <t>Marc H. Meyer and Fred Crane</t>
  </si>
  <si>
    <t>PLEASE READ</t>
  </si>
  <si>
    <t>Use these spreadsheets as a template for your own venture !</t>
  </si>
  <si>
    <t>These spreadsheets are intended for class instruction and student project development only.</t>
  </si>
  <si>
    <t xml:space="preserve">No representation is made regarding the accuracy of calculations in these spreadsheets. </t>
  </si>
  <si>
    <t>Use this template carefully and wisely.</t>
  </si>
  <si>
    <t>Use of these materials for anything other than project development in courses using our book is prohibited</t>
  </si>
  <si>
    <t>unless approved in writing by Marc H. Meyer.</t>
  </si>
  <si>
    <t>Copyright©  Marc H. Meyer, Boston, MA</t>
  </si>
  <si>
    <t>Comparables Analysis Worksheet</t>
  </si>
  <si>
    <t>This worksheet was contributed by Tom Aley, serial entrepreneur.</t>
  </si>
  <si>
    <t>Information Products Services Venture:   Developing comps from recent trasnsactions</t>
  </si>
  <si>
    <t>Entrepreneurship:  An Innovator's Guide to Startups and Corporate Ventures 2e</t>
  </si>
  <si>
    <t>Sage Publications,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</si>
</sst>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.0\x;\(#,##0\)"/>
    <numFmt numFmtId="166" formatCode="#,##0.0&quot;x&quot;;\(#,##0\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"/>
    <numFmt numFmtId="172" formatCode="mmm\-yyyy"/>
    <numFmt numFmtId="173" formatCode="&quot;$&quot;#,##0.0_);[Red]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0" fontId="21" fillId="0" borderId="13" xfId="0" applyFont="1" applyBorder="1" applyAlignment="1">
      <alignment wrapText="1"/>
    </xf>
    <xf numFmtId="3" fontId="21" fillId="0" borderId="0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/>
    </xf>
    <xf numFmtId="165" fontId="21" fillId="0" borderId="14" xfId="42" applyNumberFormat="1" applyFont="1" applyBorder="1" applyAlignment="1">
      <alignment/>
    </xf>
    <xf numFmtId="164" fontId="21" fillId="0" borderId="0" xfId="42" applyNumberFormat="1" applyFont="1" applyBorder="1" applyAlignment="1">
      <alignment horizontal="right"/>
    </xf>
    <xf numFmtId="37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64" fontId="21" fillId="0" borderId="0" xfId="42" applyNumberFormat="1" applyFont="1" applyFill="1" applyBorder="1" applyAlignment="1">
      <alignment/>
    </xf>
    <xf numFmtId="165" fontId="21" fillId="0" borderId="0" xfId="42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6" fontId="21" fillId="0" borderId="12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6" fontId="21" fillId="0" borderId="14" xfId="0" applyNumberFormat="1" applyFont="1" applyBorder="1" applyAlignment="1">
      <alignment/>
    </xf>
    <xf numFmtId="166" fontId="21" fillId="0" borderId="0" xfId="0" applyNumberFormat="1" applyFont="1" applyFill="1" applyBorder="1" applyAlignment="1">
      <alignment/>
    </xf>
    <xf numFmtId="166" fontId="21" fillId="0" borderId="14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6" fontId="21" fillId="0" borderId="16" xfId="0" applyNumberFormat="1" applyFont="1" applyBorder="1" applyAlignment="1">
      <alignment/>
    </xf>
    <xf numFmtId="166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/>
    </xf>
    <xf numFmtId="14" fontId="23" fillId="0" borderId="17" xfId="0" applyNumberFormat="1" applyFont="1" applyBorder="1" applyAlignment="1">
      <alignment/>
    </xf>
    <xf numFmtId="14" fontId="23" fillId="0" borderId="0" xfId="0" applyNumberFormat="1" applyFont="1" applyBorder="1" applyAlignment="1">
      <alignment/>
    </xf>
    <xf numFmtId="14" fontId="24" fillId="0" borderId="0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6" fontId="21" fillId="0" borderId="0" xfId="0" applyNumberFormat="1" applyFont="1" applyBorder="1" applyAlignment="1">
      <alignment horizontal="center"/>
    </xf>
    <xf numFmtId="17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17" fontId="21" fillId="0" borderId="15" xfId="0" applyNumberFormat="1" applyFont="1" applyBorder="1" applyAlignment="1">
      <alignment horizontal="center"/>
    </xf>
    <xf numFmtId="6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6384" width="9.140625" style="2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>
      <c r="A2" s="61"/>
      <c r="B2" s="61"/>
      <c r="C2" s="61"/>
      <c r="D2" s="61"/>
      <c r="E2" s="61"/>
      <c r="F2" s="66" t="s">
        <v>79</v>
      </c>
      <c r="G2" s="61"/>
      <c r="H2" s="61"/>
      <c r="I2" s="61"/>
      <c r="J2" s="61"/>
      <c r="K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.75">
      <c r="A10" s="61"/>
      <c r="B10" s="61"/>
      <c r="C10" s="61"/>
      <c r="D10" s="61"/>
      <c r="E10" s="61"/>
      <c r="F10" s="63" t="s">
        <v>70</v>
      </c>
      <c r="G10" s="61"/>
      <c r="H10" s="61"/>
      <c r="I10" s="61"/>
      <c r="J10" s="61"/>
      <c r="K10" s="61"/>
    </row>
    <row r="11" spans="1:11" ht="15.75">
      <c r="A11" s="61"/>
      <c r="B11" s="61"/>
      <c r="C11" s="64"/>
      <c r="D11" s="64"/>
      <c r="E11" s="64"/>
      <c r="F11" s="65" t="s">
        <v>82</v>
      </c>
      <c r="G11" s="64"/>
      <c r="H11" s="64"/>
      <c r="I11" s="64"/>
      <c r="J11" s="64"/>
      <c r="K11" s="61"/>
    </row>
    <row r="12" spans="1:11" ht="15.75">
      <c r="A12" s="61"/>
      <c r="B12" s="61"/>
      <c r="C12" s="61"/>
      <c r="D12" s="61"/>
      <c r="E12" s="61"/>
      <c r="F12" s="63" t="s">
        <v>83</v>
      </c>
      <c r="G12" s="61"/>
      <c r="H12" s="61"/>
      <c r="I12" s="61"/>
      <c r="J12" s="61"/>
      <c r="K12" s="61"/>
    </row>
    <row r="13" spans="1:11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>
      <c r="A14" s="61"/>
      <c r="B14" s="61"/>
      <c r="C14" s="61"/>
      <c r="D14" s="61"/>
      <c r="E14" s="61"/>
      <c r="F14" s="62" t="s">
        <v>80</v>
      </c>
      <c r="G14" s="61"/>
      <c r="H14" s="61"/>
      <c r="I14" s="61"/>
      <c r="J14" s="61"/>
      <c r="K14" s="61"/>
    </row>
    <row r="15" spans="1:1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>
      <c r="A16" s="61"/>
      <c r="B16" s="61"/>
      <c r="C16" s="61"/>
      <c r="D16" s="61"/>
      <c r="E16" s="61"/>
      <c r="F16" s="67" t="s">
        <v>71</v>
      </c>
      <c r="G16" s="61"/>
      <c r="H16" s="61"/>
      <c r="I16" s="61"/>
      <c r="J16" s="61"/>
      <c r="K16" s="61"/>
    </row>
    <row r="17" spans="1:11" ht="12.75">
      <c r="A17" s="61"/>
      <c r="B17" s="61"/>
      <c r="C17" s="61"/>
      <c r="D17" s="61"/>
      <c r="E17" s="61"/>
      <c r="F17" s="61" t="s">
        <v>72</v>
      </c>
      <c r="G17" s="61"/>
      <c r="H17" s="61"/>
      <c r="I17" s="61"/>
      <c r="J17" s="61"/>
      <c r="K17" s="61"/>
    </row>
    <row r="18" spans="1:11" ht="12.75">
      <c r="A18" s="61"/>
      <c r="B18" s="61"/>
      <c r="C18" s="61"/>
      <c r="D18" s="61"/>
      <c r="E18" s="61"/>
      <c r="F18" s="61" t="s">
        <v>73</v>
      </c>
      <c r="G18" s="61"/>
      <c r="H18" s="61"/>
      <c r="I18" s="61"/>
      <c r="J18" s="61"/>
      <c r="K18" s="61"/>
    </row>
    <row r="19" spans="1:11" ht="12.75">
      <c r="A19" s="61"/>
      <c r="B19" s="61"/>
      <c r="C19" s="61"/>
      <c r="D19" s="61"/>
      <c r="E19" s="61"/>
      <c r="F19" s="61" t="s">
        <v>74</v>
      </c>
      <c r="G19" s="61"/>
      <c r="H19" s="61"/>
      <c r="I19" s="61"/>
      <c r="J19" s="61"/>
      <c r="K19" s="61"/>
    </row>
    <row r="20" spans="1:1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2.75">
      <c r="A21" s="61"/>
      <c r="B21" s="61"/>
      <c r="C21" s="61"/>
      <c r="D21" s="61"/>
      <c r="E21" s="61"/>
      <c r="F21" s="61" t="s">
        <v>75</v>
      </c>
      <c r="G21" s="61"/>
      <c r="H21" s="61"/>
      <c r="I21" s="61"/>
      <c r="J21" s="61"/>
      <c r="K21" s="61"/>
    </row>
    <row r="22" spans="1:1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1"/>
      <c r="B23" s="61"/>
      <c r="C23" s="61"/>
      <c r="D23" s="61"/>
      <c r="E23" s="61"/>
      <c r="F23" s="61" t="s">
        <v>76</v>
      </c>
      <c r="G23" s="61"/>
      <c r="H23" s="61"/>
      <c r="I23" s="61"/>
      <c r="J23" s="61"/>
      <c r="K23" s="61"/>
    </row>
    <row r="24" spans="1:11" ht="12.75">
      <c r="A24" s="61"/>
      <c r="B24" s="61"/>
      <c r="C24" s="61"/>
      <c r="D24" s="61"/>
      <c r="E24" s="61"/>
      <c r="F24" s="61" t="s">
        <v>77</v>
      </c>
      <c r="G24" s="61"/>
      <c r="H24" s="61"/>
      <c r="I24" s="61"/>
      <c r="J24" s="61"/>
      <c r="K24" s="61"/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2.75">
      <c r="A27" s="61"/>
      <c r="B27" s="61"/>
      <c r="C27" s="61"/>
      <c r="D27" s="61"/>
      <c r="E27" s="61"/>
      <c r="F27" s="61" t="s">
        <v>78</v>
      </c>
      <c r="G27" s="61"/>
      <c r="H27" s="61"/>
      <c r="I27" s="61"/>
      <c r="J27" s="61"/>
      <c r="K27" s="61"/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12.28125" style="2" bestFit="1" customWidth="1"/>
    <col min="4" max="4" width="13.140625" style="2" customWidth="1"/>
    <col min="5" max="5" width="13.421875" style="2" customWidth="1"/>
    <col min="6" max="6" width="12.140625" style="2" customWidth="1"/>
    <col min="7" max="7" width="10.28125" style="2" customWidth="1"/>
    <col min="8" max="11" width="12.421875" style="2" customWidth="1"/>
    <col min="12" max="12" width="9.140625" style="2" customWidth="1"/>
    <col min="13" max="13" width="12.28125" style="3" bestFit="1" customWidth="1"/>
    <col min="14" max="14" width="11.140625" style="2" bestFit="1" customWidth="1"/>
    <col min="15" max="15" width="13.57421875" style="2" customWidth="1"/>
    <col min="16" max="16384" width="9.140625" style="2" customWidth="1"/>
  </cols>
  <sheetData>
    <row r="1" ht="18.75">
      <c r="A1" s="1" t="s">
        <v>81</v>
      </c>
    </row>
    <row r="4" spans="2:13" ht="12.75">
      <c r="B4" s="4" t="s">
        <v>69</v>
      </c>
      <c r="C4" s="5"/>
      <c r="D4" s="5"/>
      <c r="E4" s="6"/>
      <c r="F4" s="5"/>
      <c r="G4" s="7"/>
      <c r="H4" s="8"/>
      <c r="I4" s="8"/>
      <c r="J4" s="8"/>
      <c r="K4" s="9"/>
      <c r="M4" s="3" t="s">
        <v>36</v>
      </c>
    </row>
    <row r="5" spans="2:13" ht="12.75">
      <c r="B5" s="10"/>
      <c r="C5" s="11"/>
      <c r="D5" s="11"/>
      <c r="E5" s="12"/>
      <c r="F5" s="11"/>
      <c r="G5" s="13"/>
      <c r="H5" s="68" t="s">
        <v>0</v>
      </c>
      <c r="I5" s="68"/>
      <c r="J5" s="68" t="s">
        <v>1</v>
      </c>
      <c r="K5" s="69"/>
      <c r="M5" s="3" t="s">
        <v>37</v>
      </c>
    </row>
    <row r="6" spans="2:11" ht="25.5">
      <c r="B6" s="14"/>
      <c r="C6" s="12"/>
      <c r="D6" s="12" t="s">
        <v>40</v>
      </c>
      <c r="E6" s="12" t="s">
        <v>2</v>
      </c>
      <c r="F6" s="12" t="s">
        <v>3</v>
      </c>
      <c r="G6" s="15" t="s">
        <v>4</v>
      </c>
      <c r="H6" s="12" t="s">
        <v>18</v>
      </c>
      <c r="I6" s="12" t="s">
        <v>39</v>
      </c>
      <c r="J6" s="12" t="s">
        <v>18</v>
      </c>
      <c r="K6" s="16" t="s">
        <v>39</v>
      </c>
    </row>
    <row r="7" spans="2:13" ht="12.75">
      <c r="B7" s="10" t="s">
        <v>16</v>
      </c>
      <c r="C7" s="11" t="s">
        <v>17</v>
      </c>
      <c r="D7" s="17">
        <v>13.3</v>
      </c>
      <c r="E7" s="18">
        <v>1370</v>
      </c>
      <c r="F7" s="11">
        <v>110</v>
      </c>
      <c r="G7" s="19">
        <f aca="true" t="shared" si="0" ref="G7:G19">E7-F7</f>
        <v>1260</v>
      </c>
      <c r="H7" s="20">
        <v>174</v>
      </c>
      <c r="I7" s="20">
        <v>283</v>
      </c>
      <c r="J7" s="21">
        <f aca="true" t="shared" si="1" ref="J7:J19">G7/H7</f>
        <v>7.241379310344827</v>
      </c>
      <c r="K7" s="22">
        <f aca="true" t="shared" si="2" ref="K7:K19">G7/I7</f>
        <v>4.4522968197879855</v>
      </c>
      <c r="M7" s="3">
        <f>32/40</f>
        <v>0.8</v>
      </c>
    </row>
    <row r="8" spans="2:13" ht="12.75">
      <c r="B8" s="10" t="s">
        <v>12</v>
      </c>
      <c r="C8" s="11" t="s">
        <v>13</v>
      </c>
      <c r="D8" s="17">
        <v>11.32</v>
      </c>
      <c r="E8" s="18">
        <v>605</v>
      </c>
      <c r="F8" s="11">
        <v>6</v>
      </c>
      <c r="G8" s="19">
        <f t="shared" si="0"/>
        <v>599</v>
      </c>
      <c r="H8" s="20">
        <v>395</v>
      </c>
      <c r="I8" s="23">
        <v>415</v>
      </c>
      <c r="J8" s="21">
        <f t="shared" si="1"/>
        <v>1.5164556962025317</v>
      </c>
      <c r="K8" s="22">
        <f t="shared" si="2"/>
        <v>1.4433734939759035</v>
      </c>
      <c r="M8" s="3">
        <f>62/90</f>
        <v>0.6888888888888889</v>
      </c>
    </row>
    <row r="9" spans="2:13" ht="12.75">
      <c r="B9" s="10" t="s">
        <v>23</v>
      </c>
      <c r="C9" s="11" t="s">
        <v>22</v>
      </c>
      <c r="D9" s="17">
        <v>47.22</v>
      </c>
      <c r="E9" s="24">
        <v>4190</v>
      </c>
      <c r="F9" s="11">
        <v>23</v>
      </c>
      <c r="G9" s="19">
        <f t="shared" si="0"/>
        <v>4167</v>
      </c>
      <c r="H9" s="20">
        <v>1000</v>
      </c>
      <c r="I9" s="20">
        <v>1150</v>
      </c>
      <c r="J9" s="21">
        <f t="shared" si="1"/>
        <v>4.167</v>
      </c>
      <c r="K9" s="22">
        <f t="shared" si="2"/>
        <v>3.623478260869565</v>
      </c>
      <c r="M9" s="3">
        <v>0.45</v>
      </c>
    </row>
    <row r="10" spans="2:13" ht="12.75">
      <c r="B10" s="10" t="s">
        <v>14</v>
      </c>
      <c r="C10" s="11" t="s">
        <v>15</v>
      </c>
      <c r="D10" s="17">
        <v>28.8</v>
      </c>
      <c r="E10" s="18">
        <v>3750</v>
      </c>
      <c r="F10" s="11">
        <v>39</v>
      </c>
      <c r="G10" s="19">
        <f t="shared" si="0"/>
        <v>3711</v>
      </c>
      <c r="H10" s="20">
        <v>1270</v>
      </c>
      <c r="I10" s="23">
        <v>1330</v>
      </c>
      <c r="J10" s="21">
        <f t="shared" si="1"/>
        <v>2.9220472440944882</v>
      </c>
      <c r="K10" s="22">
        <f t="shared" si="2"/>
        <v>2.7902255639097744</v>
      </c>
      <c r="M10" s="3">
        <f>712/1225</f>
        <v>0.5812244897959183</v>
      </c>
    </row>
    <row r="11" spans="2:13" ht="12.75">
      <c r="B11" s="10" t="s">
        <v>10</v>
      </c>
      <c r="C11" s="11" t="s">
        <v>11</v>
      </c>
      <c r="D11" s="17">
        <v>57.85</v>
      </c>
      <c r="E11" s="18">
        <v>4002</v>
      </c>
      <c r="F11" s="11">
        <v>275</v>
      </c>
      <c r="G11" s="19">
        <f t="shared" si="0"/>
        <v>3727</v>
      </c>
      <c r="H11" s="20">
        <v>1440</v>
      </c>
      <c r="I11" s="20">
        <v>1530</v>
      </c>
      <c r="J11" s="21">
        <f t="shared" si="1"/>
        <v>2.5881944444444445</v>
      </c>
      <c r="K11" s="22">
        <f t="shared" si="2"/>
        <v>2.4359477124183004</v>
      </c>
      <c r="M11" s="3">
        <f>953/1386</f>
        <v>0.6875901875901876</v>
      </c>
    </row>
    <row r="12" spans="2:11" ht="12.75">
      <c r="B12" s="10" t="s">
        <v>20</v>
      </c>
      <c r="C12" s="11" t="s">
        <v>21</v>
      </c>
      <c r="D12" s="17">
        <v>34.97</v>
      </c>
      <c r="E12" s="18">
        <v>23130</v>
      </c>
      <c r="F12" s="11">
        <v>483</v>
      </c>
      <c r="G12" s="19">
        <f t="shared" si="0"/>
        <v>22647</v>
      </c>
      <c r="H12" s="20">
        <v>8000</v>
      </c>
      <c r="I12" s="20">
        <v>8640</v>
      </c>
      <c r="J12" s="21">
        <f t="shared" si="1"/>
        <v>2.830875</v>
      </c>
      <c r="K12" s="22">
        <f t="shared" si="2"/>
        <v>2.6211805555555556</v>
      </c>
    </row>
    <row r="13" spans="2:13" ht="12.75">
      <c r="B13" s="10" t="s">
        <v>28</v>
      </c>
      <c r="C13" s="11" t="s">
        <v>29</v>
      </c>
      <c r="D13" s="17">
        <v>29.11</v>
      </c>
      <c r="E13" s="18">
        <v>3470</v>
      </c>
      <c r="F13" s="11">
        <v>142</v>
      </c>
      <c r="G13" s="19">
        <f t="shared" si="0"/>
        <v>3328</v>
      </c>
      <c r="H13" s="20">
        <v>853</v>
      </c>
      <c r="I13" s="20">
        <v>1000</v>
      </c>
      <c r="J13" s="21">
        <f t="shared" si="1"/>
        <v>3.9015240328253222</v>
      </c>
      <c r="K13" s="22">
        <f t="shared" si="2"/>
        <v>3.328</v>
      </c>
      <c r="M13" s="3">
        <f>356/679</f>
        <v>0.524300441826215</v>
      </c>
    </row>
    <row r="14" spans="2:13" ht="12.75">
      <c r="B14" s="10" t="s">
        <v>24</v>
      </c>
      <c r="C14" s="11" t="s">
        <v>25</v>
      </c>
      <c r="D14" s="17">
        <v>52.27</v>
      </c>
      <c r="E14" s="25">
        <v>1670</v>
      </c>
      <c r="F14" s="11">
        <v>67</v>
      </c>
      <c r="G14" s="19">
        <f t="shared" si="0"/>
        <v>1603</v>
      </c>
      <c r="H14" s="20">
        <v>309</v>
      </c>
      <c r="I14" s="20">
        <v>332</v>
      </c>
      <c r="J14" s="21">
        <f t="shared" si="1"/>
        <v>5.1877022653721685</v>
      </c>
      <c r="K14" s="22">
        <f t="shared" si="2"/>
        <v>4.828313253012048</v>
      </c>
      <c r="M14" s="3">
        <f>156/222</f>
        <v>0.7027027027027027</v>
      </c>
    </row>
    <row r="15" spans="2:13" ht="12.75">
      <c r="B15" s="10" t="s">
        <v>26</v>
      </c>
      <c r="C15" s="26" t="s">
        <v>27</v>
      </c>
      <c r="D15" s="27">
        <v>41.64</v>
      </c>
      <c r="E15" s="18">
        <v>761</v>
      </c>
      <c r="F15" s="26">
        <v>113</v>
      </c>
      <c r="G15" s="19">
        <f t="shared" si="0"/>
        <v>648</v>
      </c>
      <c r="H15" s="28">
        <v>112</v>
      </c>
      <c r="I15" s="28">
        <v>135</v>
      </c>
      <c r="J15" s="29">
        <f t="shared" si="1"/>
        <v>5.785714285714286</v>
      </c>
      <c r="K15" s="22">
        <f t="shared" si="2"/>
        <v>4.8</v>
      </c>
      <c r="M15" s="3">
        <f>64/95</f>
        <v>0.6736842105263158</v>
      </c>
    </row>
    <row r="16" spans="2:13" ht="12.75">
      <c r="B16" s="10" t="s">
        <v>30</v>
      </c>
      <c r="C16" s="26" t="s">
        <v>31</v>
      </c>
      <c r="D16" s="27">
        <v>93.58</v>
      </c>
      <c r="E16" s="18">
        <v>17770</v>
      </c>
      <c r="F16" s="26">
        <v>423</v>
      </c>
      <c r="G16" s="19">
        <f t="shared" si="0"/>
        <v>17347</v>
      </c>
      <c r="H16" s="28">
        <v>5650</v>
      </c>
      <c r="I16" s="28">
        <v>6000</v>
      </c>
      <c r="J16" s="29">
        <f t="shared" si="1"/>
        <v>3.070265486725664</v>
      </c>
      <c r="K16" s="22">
        <f t="shared" si="2"/>
        <v>2.891166666666667</v>
      </c>
      <c r="M16" s="3">
        <f>299/499</f>
        <v>0.5991983967935872</v>
      </c>
    </row>
    <row r="17" spans="2:13" ht="12.75">
      <c r="B17" s="10" t="s">
        <v>33</v>
      </c>
      <c r="C17" s="26" t="s">
        <v>32</v>
      </c>
      <c r="D17" s="27">
        <v>10.34</v>
      </c>
      <c r="E17" s="18">
        <v>3540</v>
      </c>
      <c r="F17" s="26">
        <v>1000</v>
      </c>
      <c r="G17" s="19">
        <f t="shared" si="0"/>
        <v>2540</v>
      </c>
      <c r="H17" s="28">
        <v>1000</v>
      </c>
      <c r="I17" s="28">
        <v>1001</v>
      </c>
      <c r="J17" s="29">
        <f t="shared" si="1"/>
        <v>2.54</v>
      </c>
      <c r="K17" s="22">
        <f t="shared" si="2"/>
        <v>2.5374625374625372</v>
      </c>
      <c r="M17" s="3">
        <f>529/1359</f>
        <v>0.38925680647534955</v>
      </c>
    </row>
    <row r="18" spans="2:11" ht="12.75">
      <c r="B18" s="10" t="s">
        <v>38</v>
      </c>
      <c r="C18" s="26" t="s">
        <v>38</v>
      </c>
      <c r="D18" s="27">
        <v>38.61</v>
      </c>
      <c r="E18" s="18">
        <v>47970</v>
      </c>
      <c r="F18" s="26">
        <v>2640</v>
      </c>
      <c r="G18" s="19">
        <f t="shared" si="0"/>
        <v>45330</v>
      </c>
      <c r="H18" s="28">
        <v>10480</v>
      </c>
      <c r="I18" s="28">
        <v>11590</v>
      </c>
      <c r="J18" s="29">
        <f t="shared" si="1"/>
        <v>4.325381679389313</v>
      </c>
      <c r="K18" s="22">
        <f t="shared" si="2"/>
        <v>3.911130284728214</v>
      </c>
    </row>
    <row r="19" spans="2:13" ht="12.75">
      <c r="B19" s="10" t="s">
        <v>34</v>
      </c>
      <c r="C19" s="26" t="s">
        <v>35</v>
      </c>
      <c r="D19" s="27">
        <v>33.44</v>
      </c>
      <c r="E19" s="18">
        <v>955</v>
      </c>
      <c r="F19" s="26">
        <v>8</v>
      </c>
      <c r="G19" s="19">
        <f t="shared" si="0"/>
        <v>947</v>
      </c>
      <c r="H19" s="28">
        <v>462</v>
      </c>
      <c r="I19" s="28">
        <v>494</v>
      </c>
      <c r="J19" s="29">
        <f t="shared" si="1"/>
        <v>2.04978354978355</v>
      </c>
      <c r="K19" s="22">
        <f t="shared" si="2"/>
        <v>1.917004048582996</v>
      </c>
      <c r="M19" s="3">
        <f>240/469</f>
        <v>0.511727078891258</v>
      </c>
    </row>
    <row r="20" spans="2:13" ht="12.75">
      <c r="B20" s="10"/>
      <c r="C20" s="11"/>
      <c r="D20" s="11"/>
      <c r="E20" s="12"/>
      <c r="F20" s="11"/>
      <c r="G20" s="13"/>
      <c r="H20" s="30"/>
      <c r="I20" s="30"/>
      <c r="J20" s="30"/>
      <c r="K20" s="31"/>
      <c r="M20" s="32">
        <f>(M7+M8+M9+M10+M11+M13+M14+M15+M16+M17+M19)/11</f>
        <v>0.600779382135493</v>
      </c>
    </row>
    <row r="21" spans="2:11" ht="12.75">
      <c r="B21" s="10"/>
      <c r="C21" s="11"/>
      <c r="D21" s="11"/>
      <c r="E21" s="12"/>
      <c r="F21" s="11"/>
      <c r="G21" s="13"/>
      <c r="H21" s="33" t="s">
        <v>5</v>
      </c>
      <c r="I21" s="8"/>
      <c r="J21" s="34">
        <f>MAX(J7:J19)</f>
        <v>7.241379310344827</v>
      </c>
      <c r="K21" s="35">
        <f>MAX(K7:K19)</f>
        <v>4.828313253012048</v>
      </c>
    </row>
    <row r="22" spans="2:11" ht="12.75">
      <c r="B22" s="10"/>
      <c r="C22" s="11"/>
      <c r="D22" s="11"/>
      <c r="E22" s="12"/>
      <c r="F22" s="11"/>
      <c r="G22" s="13"/>
      <c r="H22" s="10" t="s">
        <v>6</v>
      </c>
      <c r="I22" s="30"/>
      <c r="J22" s="36">
        <f>MIN(J7:J19)</f>
        <v>1.5164556962025317</v>
      </c>
      <c r="K22" s="37">
        <f>MIN(K7:K19)</f>
        <v>1.4433734939759035</v>
      </c>
    </row>
    <row r="23" spans="2:11" ht="12.75">
      <c r="B23" s="10"/>
      <c r="C23" s="11"/>
      <c r="D23" s="11"/>
      <c r="E23" s="12"/>
      <c r="F23" s="11"/>
      <c r="G23" s="13"/>
      <c r="H23" s="10" t="s">
        <v>7</v>
      </c>
      <c r="I23" s="30"/>
      <c r="J23" s="36">
        <f>MEDIAN(J7:J19)</f>
        <v>3.070265486725664</v>
      </c>
      <c r="K23" s="37">
        <f>MEDIAN(K7:K19)</f>
        <v>2.891166666666667</v>
      </c>
    </row>
    <row r="24" spans="2:11" ht="12.75">
      <c r="B24" s="10"/>
      <c r="C24" s="11"/>
      <c r="D24" s="11"/>
      <c r="E24" s="12"/>
      <c r="F24" s="11"/>
      <c r="G24" s="13"/>
      <c r="H24" s="10" t="s">
        <v>8</v>
      </c>
      <c r="I24" s="30"/>
      <c r="J24" s="38">
        <f>AVERAGE(J7:J19)</f>
        <v>3.7020248457612763</v>
      </c>
      <c r="K24" s="39">
        <f>AVERAGE(K7:K19)</f>
        <v>3.1984291689976576</v>
      </c>
    </row>
    <row r="25" spans="2:11" ht="12.75">
      <c r="B25" s="10"/>
      <c r="C25" s="11"/>
      <c r="D25" s="11"/>
      <c r="E25" s="12"/>
      <c r="F25" s="11"/>
      <c r="G25" s="13"/>
      <c r="H25" s="40" t="s">
        <v>9</v>
      </c>
      <c r="I25" s="41"/>
      <c r="J25" s="42">
        <f>(SUM(J7:J20)-J21-J22)/(COUNT(J7:J20)-2)</f>
        <v>3.5789534534862937</v>
      </c>
      <c r="K25" s="43">
        <f>(SUM(K7:K20)-K21-K22)/(COUNT(K7:K20)-2)</f>
        <v>3.2098084045437814</v>
      </c>
    </row>
    <row r="26" spans="2:11" ht="12.75">
      <c r="B26" s="10"/>
      <c r="C26" s="11"/>
      <c r="D26" s="11"/>
      <c r="E26" s="12"/>
      <c r="F26" s="11"/>
      <c r="G26" s="13"/>
      <c r="H26" s="30"/>
      <c r="I26" s="30"/>
      <c r="J26" s="30"/>
      <c r="K26" s="31"/>
    </row>
    <row r="27" spans="2:11" ht="12.75">
      <c r="B27" s="40"/>
      <c r="C27" s="44"/>
      <c r="D27" s="44"/>
      <c r="E27" s="45"/>
      <c r="F27" s="44"/>
      <c r="G27" s="46"/>
      <c r="H27" s="41"/>
      <c r="I27" s="41"/>
      <c r="J27" s="41"/>
      <c r="K27" s="47">
        <v>38386</v>
      </c>
    </row>
    <row r="28" spans="11:12" ht="12.75">
      <c r="K28" s="48"/>
      <c r="L28" s="30"/>
    </row>
    <row r="29" ht="12.75">
      <c r="K29" s="49"/>
    </row>
    <row r="30" spans="4:11" ht="12.75">
      <c r="D30" s="4" t="s">
        <v>65</v>
      </c>
      <c r="E30" s="8"/>
      <c r="F30" s="8"/>
      <c r="G30" s="8"/>
      <c r="H30" s="8"/>
      <c r="I30" s="9"/>
      <c r="K30" s="50"/>
    </row>
    <row r="31" spans="4:11" ht="12.75">
      <c r="D31" s="10"/>
      <c r="E31" s="30"/>
      <c r="F31" s="30"/>
      <c r="G31" s="30"/>
      <c r="H31" s="11" t="s">
        <v>53</v>
      </c>
      <c r="I31" s="31"/>
      <c r="K31" s="50"/>
    </row>
    <row r="32" spans="4:11" ht="12.75">
      <c r="D32" s="51" t="s">
        <v>55</v>
      </c>
      <c r="E32" s="30" t="s">
        <v>51</v>
      </c>
      <c r="F32" s="30" t="s">
        <v>52</v>
      </c>
      <c r="G32" s="30" t="s">
        <v>42</v>
      </c>
      <c r="H32" s="11" t="s">
        <v>54</v>
      </c>
      <c r="I32" s="52" t="s">
        <v>43</v>
      </c>
      <c r="K32" s="50"/>
    </row>
    <row r="33" spans="4:11" ht="12.75">
      <c r="D33" s="10"/>
      <c r="E33" s="30"/>
      <c r="F33" s="30"/>
      <c r="G33" s="53" t="s">
        <v>62</v>
      </c>
      <c r="H33" s="53" t="s">
        <v>62</v>
      </c>
      <c r="I33" s="31"/>
      <c r="K33" s="50"/>
    </row>
    <row r="34" spans="4:11" ht="6.75" customHeight="1">
      <c r="D34" s="10"/>
      <c r="E34" s="30"/>
      <c r="F34" s="30"/>
      <c r="G34" s="53"/>
      <c r="H34" s="53"/>
      <c r="I34" s="31"/>
      <c r="K34" s="50"/>
    </row>
    <row r="35" spans="4:11" ht="12.75">
      <c r="D35" s="54">
        <v>38357</v>
      </c>
      <c r="E35" s="30" t="s">
        <v>41</v>
      </c>
      <c r="F35" s="30" t="s">
        <v>44</v>
      </c>
      <c r="G35" s="55">
        <v>8</v>
      </c>
      <c r="H35" s="55">
        <v>40</v>
      </c>
      <c r="I35" s="52" t="s">
        <v>56</v>
      </c>
      <c r="K35" s="50"/>
    </row>
    <row r="36" spans="4:11" ht="12.75">
      <c r="D36" s="54">
        <v>38169</v>
      </c>
      <c r="E36" s="30" t="s">
        <v>45</v>
      </c>
      <c r="F36" s="30" t="s">
        <v>46</v>
      </c>
      <c r="G36" s="55">
        <v>119</v>
      </c>
      <c r="H36" s="55">
        <v>775</v>
      </c>
      <c r="I36" s="52" t="s">
        <v>49</v>
      </c>
      <c r="K36" s="50"/>
    </row>
    <row r="37" spans="4:11" ht="12.75">
      <c r="D37" s="54">
        <v>38322</v>
      </c>
      <c r="E37" s="30" t="s">
        <v>47</v>
      </c>
      <c r="F37" s="30" t="s">
        <v>48</v>
      </c>
      <c r="G37" s="55">
        <v>10</v>
      </c>
      <c r="H37" s="55">
        <v>40</v>
      </c>
      <c r="I37" s="52" t="s">
        <v>50</v>
      </c>
      <c r="K37" s="50"/>
    </row>
    <row r="38" spans="4:11" ht="12.75">
      <c r="D38" s="54">
        <v>38322</v>
      </c>
      <c r="E38" s="30" t="s">
        <v>57</v>
      </c>
      <c r="F38" s="30" t="s">
        <v>58</v>
      </c>
      <c r="G38" s="56">
        <v>5.2</v>
      </c>
      <c r="H38" s="55">
        <v>28</v>
      </c>
      <c r="I38" s="52" t="s">
        <v>59</v>
      </c>
      <c r="K38" s="50"/>
    </row>
    <row r="39" spans="4:11" ht="12.75">
      <c r="D39" s="54">
        <v>38264</v>
      </c>
      <c r="E39" s="57" t="s">
        <v>66</v>
      </c>
      <c r="F39" s="57" t="s">
        <v>67</v>
      </c>
      <c r="G39" s="56">
        <v>7</v>
      </c>
      <c r="H39" s="55">
        <f>2.5*G39</f>
        <v>17.5</v>
      </c>
      <c r="I39" s="52" t="s">
        <v>68</v>
      </c>
      <c r="K39" s="50"/>
    </row>
    <row r="40" spans="4:11" ht="12.75">
      <c r="D40" s="54">
        <v>38507</v>
      </c>
      <c r="E40" s="30" t="s">
        <v>19</v>
      </c>
      <c r="F40" s="30" t="s">
        <v>60</v>
      </c>
      <c r="G40" s="55">
        <v>88</v>
      </c>
      <c r="H40" s="55">
        <v>441</v>
      </c>
      <c r="I40" s="52" t="s">
        <v>61</v>
      </c>
      <c r="K40" s="50"/>
    </row>
    <row r="41" spans="4:11" ht="12.75">
      <c r="D41" s="58">
        <v>38231</v>
      </c>
      <c r="E41" s="41" t="s">
        <v>63</v>
      </c>
      <c r="F41" s="41" t="s">
        <v>60</v>
      </c>
      <c r="G41" s="59">
        <v>50</v>
      </c>
      <c r="H41" s="59">
        <v>188</v>
      </c>
      <c r="I41" s="60" t="s">
        <v>64</v>
      </c>
      <c r="K41" s="50"/>
    </row>
    <row r="42" ht="12.75">
      <c r="K42" s="50"/>
    </row>
    <row r="43" spans="7:12" ht="12.75">
      <c r="G43" s="30"/>
      <c r="H43" s="30"/>
      <c r="I43" s="30"/>
      <c r="J43" s="36"/>
      <c r="K43" s="36"/>
      <c r="L43" s="30"/>
    </row>
  </sheetData>
  <sheetProtection/>
  <mergeCells count="2">
    <mergeCell ref="H5:I5"/>
    <mergeCell ref="J5:K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Comparables</dc:title>
  <dc:subject/>
  <dc:creator>Marc Meyer</dc:creator>
  <cp:keywords/>
  <dc:description/>
  <cp:lastModifiedBy>mkoraly</cp:lastModifiedBy>
  <cp:lastPrinted>2003-06-13T01:30:04Z</cp:lastPrinted>
  <dcterms:created xsi:type="dcterms:W3CDTF">2003-06-11T22:03:37Z</dcterms:created>
  <dcterms:modified xsi:type="dcterms:W3CDTF">2012-11-14T20:23:31Z</dcterms:modified>
  <cp:category/>
  <cp:version/>
  <cp:contentType/>
  <cp:contentStatus/>
</cp:coreProperties>
</file>